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22935" windowHeight="12000" activeTab="2"/>
  </bookViews>
  <sheets>
    <sheet name="T1" sheetId="1" r:id="rId1"/>
    <sheet name="T2" sheetId="2" r:id="rId2"/>
    <sheet name="SUM" sheetId="3" r:id="rId3"/>
  </sheets>
  <definedNames/>
  <calcPr fullCalcOnLoad="1"/>
</workbook>
</file>

<file path=xl/sharedStrings.xml><?xml version="1.0" encoding="utf-8"?>
<sst xmlns="http://schemas.openxmlformats.org/spreadsheetml/2006/main" count="153" uniqueCount="21">
  <si>
    <t>TEXAS PUBLIC FINANCE AUTHORITY</t>
  </si>
  <si>
    <t xml:space="preserve">Future Debt Service Estimation calculation </t>
  </si>
  <si>
    <t>Interest to be paid</t>
  </si>
  <si>
    <t>Total Debt Service</t>
  </si>
  <si>
    <t>Principal to be paid</t>
  </si>
  <si>
    <t>Outstanding Principal</t>
  </si>
  <si>
    <t>Outstanding Interest</t>
  </si>
  <si>
    <t>Est Total DS Pmts</t>
  </si>
  <si>
    <t>GENERAL OBLIGATION COMMERCIAL PAPER DEBT SERVICE</t>
  </si>
  <si>
    <t>Total</t>
  </si>
  <si>
    <t>Fiscal Year</t>
  </si>
  <si>
    <t>Principal</t>
  </si>
  <si>
    <t>Interest</t>
  </si>
  <si>
    <t>Interest Rate</t>
  </si>
  <si>
    <t>DEBT SERVICE ESTIMATE</t>
  </si>
  <si>
    <t>Level Principal Payments</t>
  </si>
  <si>
    <t>GENERAL OBLIGATION COMMERCIAL PAPER</t>
  </si>
  <si>
    <t>Note:  Enter issuance assumptions on calculation tab</t>
  </si>
  <si>
    <t xml:space="preserve">Note:  Please contact TPFA for interest only amounts if deferring principal payments.  </t>
  </si>
  <si>
    <t>Issuance Date</t>
  </si>
  <si>
    <t>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</si>
</sst>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%"/>
    <numFmt numFmtId="166" formatCode="_(&quot;$&quot;* #,##0_);_(&quot;$&quot;* \(#,##0\);_(&quot;$&quot;* &quot;-&quot;??_);_(@_)"/>
    <numFmt numFmtId="167" formatCode="_(* #,##0_);_(* \(#,##0\);_(* &quot;-&quot;??_);_(@_)"/>
    <numFmt numFmtId="168" formatCode="mmmm\-yy"/>
    <numFmt numFmtId="169" formatCode="0_);\(0\)"/>
    <numFmt numFmtId="170" formatCode="[$-409]dddd\,\ mmmm\ dd\,\ yyyy"/>
    <numFmt numFmtId="171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165" fontId="0" fillId="0" borderId="0" xfId="57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8" fontId="0" fillId="0" borderId="0" xfId="44" applyNumberFormat="1" applyFont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  <xf numFmtId="165" fontId="0" fillId="0" borderId="12" xfId="57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57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57" applyNumberFormat="1" applyFont="1" applyBorder="1" applyAlignment="1">
      <alignment/>
    </xf>
    <xf numFmtId="0" fontId="0" fillId="0" borderId="17" xfId="0" applyBorder="1" applyAlignment="1">
      <alignment/>
    </xf>
    <xf numFmtId="44" fontId="0" fillId="0" borderId="0" xfId="44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44" applyNumberFormat="1" applyFont="1" applyAlignment="1">
      <alignment/>
    </xf>
    <xf numFmtId="0" fontId="1" fillId="0" borderId="0" xfId="0" applyFont="1" applyAlignment="1">
      <alignment/>
    </xf>
    <xf numFmtId="8" fontId="0" fillId="0" borderId="0" xfId="44" applyNumberFormat="1" applyBorder="1" applyAlignment="1">
      <alignment/>
    </xf>
    <xf numFmtId="169" fontId="0" fillId="0" borderId="0" xfId="44" applyNumberForma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4" fontId="1" fillId="0" borderId="0" xfId="44" applyFont="1" applyAlignment="1">
      <alignment horizontal="left"/>
    </xf>
    <xf numFmtId="0" fontId="0" fillId="0" borderId="0" xfId="0" applyAlignment="1">
      <alignment horizontal="center"/>
    </xf>
    <xf numFmtId="44" fontId="0" fillId="0" borderId="18" xfId="44" applyNumberFormat="1" applyFont="1" applyBorder="1" applyAlignment="1">
      <alignment/>
    </xf>
    <xf numFmtId="169" fontId="0" fillId="0" borderId="0" xfId="44" applyNumberFormat="1" applyAlignment="1">
      <alignment horizontal="center"/>
    </xf>
    <xf numFmtId="164" fontId="2" fillId="33" borderId="0" xfId="0" applyNumberFormat="1" applyFont="1" applyFill="1" applyAlignment="1">
      <alignment/>
    </xf>
    <xf numFmtId="44" fontId="0" fillId="0" borderId="0" xfId="44" applyNumberFormat="1" applyFont="1" applyBorder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57" applyNumberFormat="1" applyFont="1" applyFill="1" applyAlignment="1">
      <alignment/>
    </xf>
    <xf numFmtId="44" fontId="0" fillId="0" borderId="0" xfId="42" applyNumberFormat="1" applyBorder="1" applyAlignment="1">
      <alignment/>
    </xf>
    <xf numFmtId="44" fontId="0" fillId="0" borderId="0" xfId="44" applyFont="1" applyAlignment="1" applyProtection="1">
      <alignment/>
      <protection locked="0"/>
    </xf>
    <xf numFmtId="8" fontId="1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95250</xdr:rowOff>
    </xdr:from>
    <xdr:to>
      <xdr:col>4</xdr:col>
      <xdr:colOff>95250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1104900"/>
          <a:ext cx="11430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Date in Cell A11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6</xdr:col>
      <xdr:colOff>85725</xdr:colOff>
      <xdr:row>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1095375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Amount in Cell E11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628650</xdr:colOff>
      <xdr:row>8</xdr:row>
      <xdr:rowOff>142875</xdr:rowOff>
    </xdr:from>
    <xdr:to>
      <xdr:col>0</xdr:col>
      <xdr:colOff>628650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628650" y="1476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8</xdr:row>
      <xdr:rowOff>123825</xdr:rowOff>
    </xdr:from>
    <xdr:to>
      <xdr:col>4</xdr:col>
      <xdr:colOff>933450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562225" y="1457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133350</xdr:rowOff>
    </xdr:from>
    <xdr:to>
      <xdr:col>0</xdr:col>
      <xdr:colOff>571500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571500" y="146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10</xdr:row>
      <xdr:rowOff>66675</xdr:rowOff>
    </xdr:from>
    <xdr:to>
      <xdr:col>4</xdr:col>
      <xdr:colOff>38100</xdr:colOff>
      <xdr:row>13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23875" y="1724025"/>
          <a:ext cx="1143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Date in Cell A12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142875</xdr:colOff>
      <xdr:row>10</xdr:row>
      <xdr:rowOff>95250</xdr:rowOff>
    </xdr:from>
    <xdr:to>
      <xdr:col>5</xdr:col>
      <xdr:colOff>104775</xdr:colOff>
      <xdr:row>13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771650" y="1752600"/>
          <a:ext cx="1314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Amount in Cell E12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619125</xdr:colOff>
      <xdr:row>12</xdr:row>
      <xdr:rowOff>142875</xdr:rowOff>
    </xdr:from>
    <xdr:to>
      <xdr:col>0</xdr:col>
      <xdr:colOff>619125</xdr:colOff>
      <xdr:row>14</xdr:row>
      <xdr:rowOff>9525</xdr:rowOff>
    </xdr:to>
    <xdr:sp>
      <xdr:nvSpPr>
        <xdr:cNvPr id="3" name="Line 7"/>
        <xdr:cNvSpPr>
          <a:spLocks/>
        </xdr:cNvSpPr>
      </xdr:nvSpPr>
      <xdr:spPr>
        <a:xfrm>
          <a:off x="619125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12</xdr:row>
      <xdr:rowOff>152400</xdr:rowOff>
    </xdr:from>
    <xdr:to>
      <xdr:col>4</xdr:col>
      <xdr:colOff>733425</xdr:colOff>
      <xdr:row>14</xdr:row>
      <xdr:rowOff>19050</xdr:rowOff>
    </xdr:to>
    <xdr:sp>
      <xdr:nvSpPr>
        <xdr:cNvPr id="4" name="Line 8"/>
        <xdr:cNvSpPr>
          <a:spLocks/>
        </xdr:cNvSpPr>
      </xdr:nvSpPr>
      <xdr:spPr>
        <a:xfrm>
          <a:off x="2362200" y="2133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4">
      <selection activeCell="N9" sqref="N9:N10"/>
    </sheetView>
  </sheetViews>
  <sheetFormatPr defaultColWidth="9.140625" defaultRowHeight="12.75"/>
  <cols>
    <col min="1" max="1" width="11.28125" style="6" customWidth="1"/>
    <col min="2" max="2" width="1.7109375" style="0" customWidth="1"/>
    <col min="3" max="3" width="9.7109375" style="6" bestFit="1" customWidth="1"/>
    <col min="4" max="4" width="1.7109375" style="0" customWidth="1"/>
    <col min="5" max="5" width="20.28125" style="7" customWidth="1"/>
    <col min="6" max="6" width="1.7109375" style="0" customWidth="1"/>
    <col min="7" max="7" width="6.28125" style="0" customWidth="1"/>
    <col min="8" max="8" width="1.7109375" style="8" customWidth="1"/>
    <col min="9" max="9" width="8.851562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19.140625" style="7" customWidth="1"/>
    <col min="14" max="14" width="17.00390625" style="0" customWidth="1"/>
  </cols>
  <sheetData>
    <row r="1" spans="1:14" ht="15.75">
      <c r="A1" s="48" t="s">
        <v>18</v>
      </c>
      <c r="B1" s="51"/>
      <c r="C1" s="53"/>
      <c r="D1" s="51"/>
      <c r="E1" s="50"/>
      <c r="F1" s="51"/>
      <c r="G1" s="51"/>
      <c r="H1" s="54"/>
      <c r="I1" s="51"/>
      <c r="J1" s="51"/>
      <c r="K1" s="51"/>
      <c r="L1" s="51"/>
      <c r="M1" s="50"/>
      <c r="N1" s="51"/>
    </row>
    <row r="3" spans="1:16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"/>
      <c r="O3" s="2"/>
      <c r="P3" s="2"/>
    </row>
    <row r="4" spans="1:16" s="3" customFormat="1" ht="12.75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"/>
      <c r="O4" s="1"/>
      <c r="P4" s="1"/>
    </row>
    <row r="5" spans="1:16" s="3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/>
      <c r="O5" s="4"/>
      <c r="P5" s="4"/>
    </row>
    <row r="6" ht="12.75">
      <c r="A6" s="5" t="s">
        <v>1</v>
      </c>
    </row>
    <row r="8" spans="1:13" ht="12.75">
      <c r="A8" s="61">
        <v>2016</v>
      </c>
      <c r="G8" s="10"/>
      <c r="M8" s="7" t="str">
        <f>CONCATENATE("FY"," ",A8)</f>
        <v>FY 2016</v>
      </c>
    </row>
    <row r="9" spans="7:14" ht="12.75">
      <c r="G9" s="10"/>
      <c r="I9" s="11"/>
      <c r="K9" s="12"/>
      <c r="M9" s="7" t="s">
        <v>2</v>
      </c>
      <c r="N9" s="7">
        <f>SUM(K9:K11)</f>
        <v>45123.28767123288</v>
      </c>
    </row>
    <row r="10" spans="7:14" ht="12.75">
      <c r="G10" s="10"/>
      <c r="M10" s="7" t="s">
        <v>4</v>
      </c>
      <c r="N10" s="15">
        <f>-E10</f>
        <v>0</v>
      </c>
    </row>
    <row r="11" spans="1:14" ht="12.75">
      <c r="A11" s="58">
        <f>DATE(A8-1,9,1)</f>
        <v>42248</v>
      </c>
      <c r="C11" s="58">
        <f>DATE(A8,9,1)</f>
        <v>42614</v>
      </c>
      <c r="E11" s="56">
        <v>1000000</v>
      </c>
      <c r="G11" s="10">
        <v>0.045</v>
      </c>
      <c r="I11" s="11">
        <f>+C11-A11</f>
        <v>366</v>
      </c>
      <c r="K11" s="12">
        <f>+E11*G11*I11/365</f>
        <v>45123.28767123288</v>
      </c>
      <c r="M11" s="7" t="s">
        <v>3</v>
      </c>
      <c r="N11" s="14">
        <f>SUM(N9:N10)</f>
        <v>45123.28767123288</v>
      </c>
    </row>
    <row r="12" spans="1:13" ht="12.75">
      <c r="A12" s="61">
        <v>2017</v>
      </c>
      <c r="G12" s="10"/>
      <c r="M12" s="7" t="str">
        <f>CONCATENATE("FY"," ",A12)</f>
        <v>FY 2017</v>
      </c>
    </row>
    <row r="13" spans="1:14" ht="12.75">
      <c r="A13" s="6">
        <f>DATE(A12-1,9,1)</f>
        <v>42614</v>
      </c>
      <c r="C13" s="6">
        <f>DATE(A12-1,10,1)</f>
        <v>42644</v>
      </c>
      <c r="E13" s="7">
        <f>+E11</f>
        <v>1000000</v>
      </c>
      <c r="G13" s="10">
        <v>0.05</v>
      </c>
      <c r="I13" s="11">
        <f>+C13-A13</f>
        <v>30</v>
      </c>
      <c r="K13" s="12">
        <f>+E13*G13*I13/365</f>
        <v>4109.58904109589</v>
      </c>
      <c r="M13" s="7" t="s">
        <v>2</v>
      </c>
      <c r="N13" s="7">
        <f>SUM(K13:K15)</f>
        <v>47705.479452054795</v>
      </c>
    </row>
    <row r="14" spans="1:14" ht="12.75">
      <c r="A14" s="6">
        <f>DATE(A12-1,10,1)</f>
        <v>42644</v>
      </c>
      <c r="E14" s="7">
        <f>-E13/20</f>
        <v>-50000</v>
      </c>
      <c r="G14" s="10"/>
      <c r="M14" s="7" t="s">
        <v>4</v>
      </c>
      <c r="N14" s="15">
        <f>-E14</f>
        <v>50000</v>
      </c>
    </row>
    <row r="15" spans="1:14" ht="12.75">
      <c r="A15" s="6">
        <f>DATE(A12-1,10,1)</f>
        <v>42644</v>
      </c>
      <c r="C15" s="6">
        <f>DATE(A12,9,1)</f>
        <v>42979</v>
      </c>
      <c r="E15" s="7">
        <f>SUM(E13:E14)</f>
        <v>950000</v>
      </c>
      <c r="G15" s="10">
        <f>+G13</f>
        <v>0.05</v>
      </c>
      <c r="I15" s="11">
        <f>+C15-A15</f>
        <v>335</v>
      </c>
      <c r="K15" s="12">
        <f>+E15*G15*I15/365</f>
        <v>43595.890410958906</v>
      </c>
      <c r="M15" s="7" t="s">
        <v>3</v>
      </c>
      <c r="N15" s="14">
        <f>SUM(N13:N14)</f>
        <v>97705.4794520548</v>
      </c>
    </row>
    <row r="16" spans="1:13" ht="12.75">
      <c r="A16" s="61">
        <f>A12+1</f>
        <v>2018</v>
      </c>
      <c r="G16" s="10"/>
      <c r="M16" s="7" t="str">
        <f>CONCATENATE("FY"," ",A16)</f>
        <v>FY 2018</v>
      </c>
    </row>
    <row r="17" spans="1:14" ht="12.75">
      <c r="A17" s="6">
        <f>DATE(A16-1,9,1)</f>
        <v>42979</v>
      </c>
      <c r="C17" s="6">
        <f>DATE(A16-1,10,1)</f>
        <v>43009</v>
      </c>
      <c r="E17" s="7">
        <f>+E15</f>
        <v>950000</v>
      </c>
      <c r="G17" s="10">
        <v>0.06</v>
      </c>
      <c r="I17" s="11">
        <f>+C17-A17</f>
        <v>30</v>
      </c>
      <c r="K17" s="12">
        <f>+E17*G17*I17/365</f>
        <v>4684.931506849315</v>
      </c>
      <c r="M17" s="7" t="s">
        <v>2</v>
      </c>
      <c r="N17" s="7">
        <f>SUM(K17:K19)</f>
        <v>54246.57534246575</v>
      </c>
    </row>
    <row r="18" spans="1:14" ht="12.75">
      <c r="A18" s="6">
        <f>DATE(A16-1,10,1)</f>
        <v>43009</v>
      </c>
      <c r="E18" s="7">
        <f>+E14</f>
        <v>-50000</v>
      </c>
      <c r="G18" s="10"/>
      <c r="M18" s="7" t="s">
        <v>4</v>
      </c>
      <c r="N18" s="15">
        <f>-E18</f>
        <v>50000</v>
      </c>
    </row>
    <row r="19" spans="1:14" ht="12.75">
      <c r="A19" s="6">
        <f>DATE(A16-1,10,1)</f>
        <v>43009</v>
      </c>
      <c r="C19" s="6">
        <f>DATE(A16,9,1)</f>
        <v>43344</v>
      </c>
      <c r="E19" s="7">
        <f>SUM(E17:E18)</f>
        <v>900000</v>
      </c>
      <c r="G19" s="10">
        <f>+G17</f>
        <v>0.06</v>
      </c>
      <c r="I19" s="11">
        <f>+C19-A19</f>
        <v>335</v>
      </c>
      <c r="K19" s="12">
        <f>+E19*G19*I19/365</f>
        <v>49561.643835616436</v>
      </c>
      <c r="M19" s="7" t="s">
        <v>3</v>
      </c>
      <c r="N19" s="14">
        <f>SUM(N17:N18)</f>
        <v>104246.57534246575</v>
      </c>
    </row>
    <row r="20" spans="1:13" ht="12.75">
      <c r="A20" s="61">
        <f>A16+1</f>
        <v>2019</v>
      </c>
      <c r="G20" s="10"/>
      <c r="M20" s="7" t="str">
        <f>CONCATENATE("FY"," ",A20)</f>
        <v>FY 2019</v>
      </c>
    </row>
    <row r="21" spans="1:14" ht="12.75">
      <c r="A21" s="6">
        <f>DATE(A20-1,9,1)</f>
        <v>43344</v>
      </c>
      <c r="C21" s="6">
        <f>DATE(A20-1,10,1)</f>
        <v>43374</v>
      </c>
      <c r="E21" s="7">
        <f>+E19</f>
        <v>900000</v>
      </c>
      <c r="G21" s="10">
        <f>+G19</f>
        <v>0.06</v>
      </c>
      <c r="I21" s="11">
        <f>+C21-A21</f>
        <v>30</v>
      </c>
      <c r="K21" s="12">
        <f>+E21*G21*I21/365</f>
        <v>4438.356164383562</v>
      </c>
      <c r="M21" s="7" t="s">
        <v>2</v>
      </c>
      <c r="N21" s="7">
        <f>SUM(K21:K23)</f>
        <v>51246.57534246575</v>
      </c>
    </row>
    <row r="22" spans="1:14" ht="12.75">
      <c r="A22" s="6">
        <f>DATE(A20-1,10,1)</f>
        <v>43374</v>
      </c>
      <c r="E22" s="7">
        <f>+E18</f>
        <v>-50000</v>
      </c>
      <c r="G22" s="10"/>
      <c r="M22" s="7" t="s">
        <v>4</v>
      </c>
      <c r="N22" s="15">
        <f>-E22</f>
        <v>50000</v>
      </c>
    </row>
    <row r="23" spans="1:14" ht="12.75">
      <c r="A23" s="6">
        <f>DATE(A20-1,10,1)</f>
        <v>43374</v>
      </c>
      <c r="C23" s="6">
        <f>DATE(A20,9,1)</f>
        <v>43709</v>
      </c>
      <c r="E23" s="7">
        <f>SUM(E21:E22)</f>
        <v>850000</v>
      </c>
      <c r="G23" s="10">
        <f>+G21</f>
        <v>0.06</v>
      </c>
      <c r="I23" s="11">
        <f>+C23-A23</f>
        <v>335</v>
      </c>
      <c r="K23" s="12">
        <f>+E23*G23*I23/365</f>
        <v>46808.21917808219</v>
      </c>
      <c r="M23" s="7" t="s">
        <v>3</v>
      </c>
      <c r="N23" s="14">
        <f>SUM(N21:N22)</f>
        <v>101246.57534246575</v>
      </c>
    </row>
    <row r="24" spans="1:13" ht="12.75">
      <c r="A24" s="61">
        <f>A20+1</f>
        <v>2020</v>
      </c>
      <c r="G24" s="10"/>
      <c r="M24" s="7" t="str">
        <f>CONCATENATE("FY"," ",A24)</f>
        <v>FY 2020</v>
      </c>
    </row>
    <row r="25" spans="1:14" ht="12.75">
      <c r="A25" s="6">
        <f>DATE(A24-1,9,1)</f>
        <v>43709</v>
      </c>
      <c r="C25" s="6">
        <f>DATE(A24-1,10,1)</f>
        <v>43739</v>
      </c>
      <c r="E25" s="7">
        <f>+E23</f>
        <v>850000</v>
      </c>
      <c r="G25" s="10">
        <f>+G23</f>
        <v>0.06</v>
      </c>
      <c r="I25" s="11">
        <f>+C25-A25</f>
        <v>30</v>
      </c>
      <c r="K25" s="12">
        <f>+E25*G25*I25/365</f>
        <v>4191.780821917808</v>
      </c>
      <c r="M25" s="7" t="s">
        <v>2</v>
      </c>
      <c r="N25" s="7">
        <f>SUM(K25:K27)</f>
        <v>48378.08219178082</v>
      </c>
    </row>
    <row r="26" spans="1:14" ht="12.75">
      <c r="A26" s="6">
        <f>DATE(A24-1,10,1)</f>
        <v>43739</v>
      </c>
      <c r="E26" s="7">
        <f>+E22</f>
        <v>-50000</v>
      </c>
      <c r="G26" s="10"/>
      <c r="M26" s="7" t="s">
        <v>4</v>
      </c>
      <c r="N26" s="15">
        <f>-E26</f>
        <v>50000</v>
      </c>
    </row>
    <row r="27" spans="1:14" ht="12.75">
      <c r="A27" s="6">
        <f>DATE(A24-1,10,1)</f>
        <v>43739</v>
      </c>
      <c r="C27" s="6">
        <f>DATE(A24,9,1)</f>
        <v>44075</v>
      </c>
      <c r="E27" s="7">
        <f>SUM(E25:E26)</f>
        <v>800000</v>
      </c>
      <c r="G27" s="10">
        <f>+G25</f>
        <v>0.06</v>
      </c>
      <c r="I27" s="11">
        <f>+C27-A27</f>
        <v>336</v>
      </c>
      <c r="K27" s="12">
        <f>+E27*G27*I27/365</f>
        <v>44186.30136986302</v>
      </c>
      <c r="M27" s="7" t="s">
        <v>3</v>
      </c>
      <c r="N27" s="14">
        <f>SUM(N25:N26)</f>
        <v>98378.08219178082</v>
      </c>
    </row>
    <row r="28" spans="1:13" ht="12.75">
      <c r="A28" s="61">
        <f>A24+1</f>
        <v>2021</v>
      </c>
      <c r="G28" s="10"/>
      <c r="M28" s="7" t="str">
        <f>CONCATENATE("FY"," ",A28)</f>
        <v>FY 2021</v>
      </c>
    </row>
    <row r="29" spans="1:14" ht="12.75">
      <c r="A29" s="6">
        <f>DATE(A28-1,9,1)</f>
        <v>44075</v>
      </c>
      <c r="C29" s="6">
        <f>DATE(A28-1,10,1)</f>
        <v>44105</v>
      </c>
      <c r="E29" s="7">
        <f>+E27</f>
        <v>800000</v>
      </c>
      <c r="G29" s="10">
        <f>+G27</f>
        <v>0.06</v>
      </c>
      <c r="I29" s="11">
        <f>+C29-A29</f>
        <v>30</v>
      </c>
      <c r="K29" s="12">
        <f>+E29*G29*I29/365</f>
        <v>3945.205479452055</v>
      </c>
      <c r="M29" s="7" t="s">
        <v>2</v>
      </c>
      <c r="N29" s="7">
        <f>SUM(K29:K31)</f>
        <v>45246.57534246575</v>
      </c>
    </row>
    <row r="30" spans="1:14" ht="12.75">
      <c r="A30" s="6">
        <f>DATE(A28-1,10,1)</f>
        <v>44105</v>
      </c>
      <c r="E30" s="7">
        <f>+E26</f>
        <v>-50000</v>
      </c>
      <c r="G30" s="10"/>
      <c r="M30" s="7" t="s">
        <v>4</v>
      </c>
      <c r="N30" s="15">
        <f>-E30</f>
        <v>50000</v>
      </c>
    </row>
    <row r="31" spans="1:14" ht="12.75">
      <c r="A31" s="6">
        <f>DATE(A28-1,10,1)</f>
        <v>44105</v>
      </c>
      <c r="C31" s="6">
        <f>DATE(A28,9,1)</f>
        <v>44440</v>
      </c>
      <c r="E31" s="7">
        <f>SUM(E29:E30)</f>
        <v>750000</v>
      </c>
      <c r="G31" s="10">
        <f>+G29</f>
        <v>0.06</v>
      </c>
      <c r="I31" s="11">
        <f>+C31-A31</f>
        <v>335</v>
      </c>
      <c r="K31" s="12">
        <f>+E31*G31*I31/365</f>
        <v>41301.3698630137</v>
      </c>
      <c r="M31" s="7" t="s">
        <v>3</v>
      </c>
      <c r="N31" s="14">
        <f>SUM(N29:N30)</f>
        <v>95246.57534246575</v>
      </c>
    </row>
    <row r="32" spans="1:13" ht="12.75">
      <c r="A32" s="61">
        <f>A28+1</f>
        <v>2022</v>
      </c>
      <c r="G32" s="10"/>
      <c r="M32" s="7" t="str">
        <f>CONCATENATE("FY"," ",A32)</f>
        <v>FY 2022</v>
      </c>
    </row>
    <row r="33" spans="1:14" ht="12.75">
      <c r="A33" s="6">
        <f>DATE(A32-1,9,1)</f>
        <v>44440</v>
      </c>
      <c r="C33" s="6">
        <f>DATE(A32-1,10,1)</f>
        <v>44470</v>
      </c>
      <c r="E33" s="7">
        <f>+E31</f>
        <v>750000</v>
      </c>
      <c r="G33" s="10">
        <f>+G31</f>
        <v>0.06</v>
      </c>
      <c r="I33" s="11">
        <f>+C33-A33</f>
        <v>30</v>
      </c>
      <c r="K33" s="12">
        <f>+E33*G33*I33/365</f>
        <v>3698.6301369863013</v>
      </c>
      <c r="M33" s="7" t="s">
        <v>2</v>
      </c>
      <c r="N33" s="7">
        <f>SUM(K33:K35)</f>
        <v>42246.57534246575</v>
      </c>
    </row>
    <row r="34" spans="1:14" ht="12.75">
      <c r="A34" s="6">
        <f>DATE(A32-1,10,1)</f>
        <v>44470</v>
      </c>
      <c r="E34" s="7">
        <f>+E30</f>
        <v>-50000</v>
      </c>
      <c r="G34" s="10"/>
      <c r="M34" s="7" t="s">
        <v>4</v>
      </c>
      <c r="N34" s="15">
        <f>-E34</f>
        <v>50000</v>
      </c>
    </row>
    <row r="35" spans="1:14" ht="12.75">
      <c r="A35" s="6">
        <f>DATE(A32-1,10,1)</f>
        <v>44470</v>
      </c>
      <c r="C35" s="6">
        <f>DATE(A32,9,1)</f>
        <v>44805</v>
      </c>
      <c r="E35" s="7">
        <f>SUM(E33:E34)</f>
        <v>700000</v>
      </c>
      <c r="G35" s="10">
        <f>+G33</f>
        <v>0.06</v>
      </c>
      <c r="I35" s="11">
        <f>+C35-A35</f>
        <v>335</v>
      </c>
      <c r="K35" s="12">
        <f>+E35*G35*I35/365</f>
        <v>38547.94520547945</v>
      </c>
      <c r="M35" s="7" t="s">
        <v>3</v>
      </c>
      <c r="N35" s="14">
        <f>SUM(N33:N34)</f>
        <v>92246.57534246575</v>
      </c>
    </row>
    <row r="36" spans="1:13" ht="12.75">
      <c r="A36" s="61">
        <f>A32+1</f>
        <v>2023</v>
      </c>
      <c r="G36" s="10"/>
      <c r="M36" s="7" t="str">
        <f>CONCATENATE("FY"," ",A36)</f>
        <v>FY 2023</v>
      </c>
    </row>
    <row r="37" spans="1:14" ht="12.75">
      <c r="A37" s="6">
        <f>DATE(A36-1,9,1)</f>
        <v>44805</v>
      </c>
      <c r="C37" s="6">
        <f>DATE(A36-1,10,1)</f>
        <v>44835</v>
      </c>
      <c r="E37" s="7">
        <f>+E35</f>
        <v>700000</v>
      </c>
      <c r="G37" s="10">
        <f>+G35</f>
        <v>0.06</v>
      </c>
      <c r="I37" s="11">
        <f>+C37-A37</f>
        <v>30</v>
      </c>
      <c r="K37" s="12">
        <f>+E37*G37*I37/365</f>
        <v>3452.054794520548</v>
      </c>
      <c r="M37" s="7" t="s">
        <v>2</v>
      </c>
      <c r="N37" s="7">
        <f>SUM(K37:K39)</f>
        <v>39246.57534246575</v>
      </c>
    </row>
    <row r="38" spans="1:14" ht="12.75">
      <c r="A38" s="6">
        <f>DATE(A36-1,10,1)</f>
        <v>44835</v>
      </c>
      <c r="E38" s="7">
        <f>+E34</f>
        <v>-50000</v>
      </c>
      <c r="G38" s="10"/>
      <c r="M38" s="7" t="s">
        <v>4</v>
      </c>
      <c r="N38" s="15">
        <f>-E38</f>
        <v>50000</v>
      </c>
    </row>
    <row r="39" spans="1:14" ht="12.75">
      <c r="A39" s="6">
        <f>DATE(A36-1,10,1)</f>
        <v>44835</v>
      </c>
      <c r="C39" s="6">
        <f>DATE(A36,9,1)</f>
        <v>45170</v>
      </c>
      <c r="E39" s="7">
        <f>SUM(E37:E38)</f>
        <v>650000</v>
      </c>
      <c r="G39" s="10">
        <f>+G37</f>
        <v>0.06</v>
      </c>
      <c r="I39" s="11">
        <f>+C39-A39</f>
        <v>335</v>
      </c>
      <c r="K39" s="12">
        <f>+E39*G39*I39/365</f>
        <v>35794.520547945205</v>
      </c>
      <c r="M39" s="7" t="s">
        <v>3</v>
      </c>
      <c r="N39" s="14">
        <f>SUM(N37:N38)</f>
        <v>89246.57534246575</v>
      </c>
    </row>
    <row r="40" spans="1:13" ht="12.75">
      <c r="A40" s="61">
        <f>A36+1</f>
        <v>2024</v>
      </c>
      <c r="G40" s="10"/>
      <c r="M40" s="7" t="str">
        <f>CONCATENATE("FY"," ",A40)</f>
        <v>FY 2024</v>
      </c>
    </row>
    <row r="41" spans="1:14" ht="12.75">
      <c r="A41" s="6">
        <f>DATE(A40-1,9,1)</f>
        <v>45170</v>
      </c>
      <c r="C41" s="6">
        <f>DATE(A40-1,10,1)</f>
        <v>45200</v>
      </c>
      <c r="E41" s="7">
        <f>+E39</f>
        <v>650000</v>
      </c>
      <c r="G41" s="10">
        <f>+G39</f>
        <v>0.06</v>
      </c>
      <c r="I41" s="11">
        <f>+C41-A41</f>
        <v>30</v>
      </c>
      <c r="K41" s="12">
        <f>+E41*G41*I41/365</f>
        <v>3205.4794520547944</v>
      </c>
      <c r="M41" s="7" t="s">
        <v>2</v>
      </c>
      <c r="N41" s="7">
        <f>SUM(K41:K43)</f>
        <v>36345.20547945205</v>
      </c>
    </row>
    <row r="42" spans="1:14" ht="12.75">
      <c r="A42" s="6">
        <f>DATE(A40-1,10,1)</f>
        <v>45200</v>
      </c>
      <c r="E42" s="7">
        <f>+E38</f>
        <v>-50000</v>
      </c>
      <c r="G42" s="10"/>
      <c r="M42" s="7" t="s">
        <v>4</v>
      </c>
      <c r="N42" s="15">
        <f>-E42</f>
        <v>50000</v>
      </c>
    </row>
    <row r="43" spans="1:14" ht="12.75">
      <c r="A43" s="6">
        <f>DATE(A40-1,10,1)</f>
        <v>45200</v>
      </c>
      <c r="C43" s="6">
        <f>DATE(A40,9,1)</f>
        <v>45536</v>
      </c>
      <c r="E43" s="7">
        <f>SUM(E41:E42)</f>
        <v>600000</v>
      </c>
      <c r="G43" s="10">
        <f>+G41</f>
        <v>0.06</v>
      </c>
      <c r="I43" s="11">
        <f>+C43-A43</f>
        <v>336</v>
      </c>
      <c r="K43" s="12">
        <f>+E43*G43*I43/365</f>
        <v>33139.72602739726</v>
      </c>
      <c r="M43" s="7" t="s">
        <v>3</v>
      </c>
      <c r="N43" s="14">
        <f>SUM(N41:N42)</f>
        <v>86345.20547945205</v>
      </c>
    </row>
    <row r="44" spans="1:13" ht="12.75">
      <c r="A44" s="61">
        <f>A40+1</f>
        <v>2025</v>
      </c>
      <c r="G44" s="10"/>
      <c r="M44" s="7" t="str">
        <f>CONCATENATE("FY"," ",A44)</f>
        <v>FY 2025</v>
      </c>
    </row>
    <row r="45" spans="1:14" ht="12.75">
      <c r="A45" s="6">
        <f>DATE(A44-1,9,1)</f>
        <v>45536</v>
      </c>
      <c r="C45" s="6">
        <f>DATE(A44-1,10,1)</f>
        <v>45566</v>
      </c>
      <c r="E45" s="7">
        <f>+E43</f>
        <v>600000</v>
      </c>
      <c r="G45" s="10">
        <f>+G43</f>
        <v>0.06</v>
      </c>
      <c r="I45" s="11">
        <f>+C45-A45</f>
        <v>30</v>
      </c>
      <c r="K45" s="12">
        <f>+E45*G45*I45/365</f>
        <v>2958.904109589041</v>
      </c>
      <c r="M45" s="7" t="s">
        <v>2</v>
      </c>
      <c r="N45" s="7">
        <f>SUM(K45:K47)</f>
        <v>33246.57534246575</v>
      </c>
    </row>
    <row r="46" spans="1:14" ht="12.75">
      <c r="A46" s="6">
        <f>DATE(A44-1,10,1)</f>
        <v>45566</v>
      </c>
      <c r="E46" s="7">
        <f>+E42</f>
        <v>-50000</v>
      </c>
      <c r="G46" s="10"/>
      <c r="M46" s="7" t="s">
        <v>4</v>
      </c>
      <c r="N46" s="15">
        <f>-E46</f>
        <v>50000</v>
      </c>
    </row>
    <row r="47" spans="1:14" ht="12.75">
      <c r="A47" s="6">
        <f>DATE(A44-1,10,1)</f>
        <v>45566</v>
      </c>
      <c r="C47" s="6">
        <f>DATE(A44,9,1)</f>
        <v>45901</v>
      </c>
      <c r="E47" s="7">
        <f>SUM(E45:E46)</f>
        <v>550000</v>
      </c>
      <c r="G47" s="10">
        <f>+G45</f>
        <v>0.06</v>
      </c>
      <c r="I47" s="11">
        <f>+C47-A47</f>
        <v>335</v>
      </c>
      <c r="K47" s="12">
        <f>+E47*G47*I47/365</f>
        <v>30287.671232876713</v>
      </c>
      <c r="M47" s="7" t="s">
        <v>3</v>
      </c>
      <c r="N47" s="14">
        <f>SUM(N45:N46)</f>
        <v>83246.57534246575</v>
      </c>
    </row>
    <row r="48" spans="1:13" ht="12.75">
      <c r="A48" s="61">
        <f>A44+1</f>
        <v>2026</v>
      </c>
      <c r="G48" s="16"/>
      <c r="M48" s="7" t="str">
        <f>CONCATENATE("FY"," ",A48)</f>
        <v>FY 2026</v>
      </c>
    </row>
    <row r="49" spans="1:14" ht="12.75">
      <c r="A49" s="6">
        <f>DATE(A48-1,9,1)</f>
        <v>45901</v>
      </c>
      <c r="C49" s="6">
        <f>DATE(A48-1,10,1)</f>
        <v>45931</v>
      </c>
      <c r="E49" s="7">
        <f>+E47</f>
        <v>550000</v>
      </c>
      <c r="G49" s="10">
        <f>+G47</f>
        <v>0.06</v>
      </c>
      <c r="I49" s="11">
        <f>+C49-A49</f>
        <v>30</v>
      </c>
      <c r="K49" s="12">
        <f>+E49*G49*I49/365</f>
        <v>2712.328767123288</v>
      </c>
      <c r="M49" s="7" t="s">
        <v>2</v>
      </c>
      <c r="N49" s="7">
        <f>SUM(K49:K51)</f>
        <v>30246.575342465752</v>
      </c>
    </row>
    <row r="50" spans="1:14" ht="12.75">
      <c r="A50" s="6">
        <f>DATE(A48-1,10,1)</f>
        <v>45931</v>
      </c>
      <c r="E50" s="7">
        <f>+E46</f>
        <v>-50000</v>
      </c>
      <c r="G50" s="10"/>
      <c r="M50" s="7" t="s">
        <v>4</v>
      </c>
      <c r="N50" s="15">
        <f>-E50</f>
        <v>50000</v>
      </c>
    </row>
    <row r="51" spans="1:14" ht="12.75">
      <c r="A51" s="6">
        <f>DATE(A48-1,10,1)</f>
        <v>45931</v>
      </c>
      <c r="C51" s="6">
        <f>DATE(A48,9,1)</f>
        <v>46266</v>
      </c>
      <c r="E51" s="7">
        <f>SUM(E49:E50)</f>
        <v>500000</v>
      </c>
      <c r="G51" s="10">
        <f>+G49</f>
        <v>0.06</v>
      </c>
      <c r="I51" s="11">
        <f>+C51-A51</f>
        <v>335</v>
      </c>
      <c r="K51" s="12">
        <f>+E51*G51*I51/365</f>
        <v>27534.246575342466</v>
      </c>
      <c r="M51" s="7" t="s">
        <v>3</v>
      </c>
      <c r="N51" s="14">
        <f>SUM(N49:N50)</f>
        <v>80246.57534246575</v>
      </c>
    </row>
    <row r="52" spans="1:13" ht="12.75">
      <c r="A52" s="61">
        <f>A48+1</f>
        <v>2027</v>
      </c>
      <c r="G52" s="16"/>
      <c r="M52" s="7" t="str">
        <f>CONCATENATE("FY"," ",A52)</f>
        <v>FY 2027</v>
      </c>
    </row>
    <row r="53" spans="1:14" ht="12.75">
      <c r="A53" s="6">
        <f>DATE(A52-1,9,1)</f>
        <v>46266</v>
      </c>
      <c r="C53" s="6">
        <f>DATE(A52-1,10,1)</f>
        <v>46296</v>
      </c>
      <c r="E53" s="7">
        <f>+E51</f>
        <v>500000</v>
      </c>
      <c r="G53" s="10">
        <f>+G51</f>
        <v>0.06</v>
      </c>
      <c r="I53" s="11">
        <f>+C53-A53</f>
        <v>30</v>
      </c>
      <c r="K53" s="12">
        <f>+E53*G53*I53/365</f>
        <v>2465.753424657534</v>
      </c>
      <c r="M53" s="7" t="s">
        <v>2</v>
      </c>
      <c r="N53" s="7">
        <f>SUM(K53:K55)</f>
        <v>27246.575342465752</v>
      </c>
    </row>
    <row r="54" spans="1:14" ht="12.75">
      <c r="A54" s="6">
        <f>DATE(A52-1,10,1)</f>
        <v>46296</v>
      </c>
      <c r="E54" s="7">
        <f>+E50</f>
        <v>-50000</v>
      </c>
      <c r="G54" s="10"/>
      <c r="M54" s="7" t="s">
        <v>4</v>
      </c>
      <c r="N54" s="15">
        <f>-E54</f>
        <v>50000</v>
      </c>
    </row>
    <row r="55" spans="1:14" ht="12.75">
      <c r="A55" s="6">
        <f>DATE(A52-1,10,1)</f>
        <v>46296</v>
      </c>
      <c r="C55" s="6">
        <f>DATE(A52,9,1)</f>
        <v>46631</v>
      </c>
      <c r="E55" s="7">
        <f>SUM(E53:E54)</f>
        <v>450000</v>
      </c>
      <c r="G55" s="10">
        <f>+G53</f>
        <v>0.06</v>
      </c>
      <c r="I55" s="11">
        <f>+C55-A55</f>
        <v>335</v>
      </c>
      <c r="K55" s="12">
        <f>+E55*G55*I55/365</f>
        <v>24780.821917808218</v>
      </c>
      <c r="M55" s="7" t="s">
        <v>3</v>
      </c>
      <c r="N55" s="14">
        <f>SUM(N53:N54)</f>
        <v>77246.57534246575</v>
      </c>
    </row>
    <row r="56" spans="1:13" ht="12.75">
      <c r="A56" s="61">
        <f>A52+1</f>
        <v>2028</v>
      </c>
      <c r="G56" s="16"/>
      <c r="M56" s="7" t="str">
        <f>CONCATENATE("FY"," ",A56)</f>
        <v>FY 2028</v>
      </c>
    </row>
    <row r="57" spans="1:14" ht="12.75">
      <c r="A57" s="6">
        <f>DATE(A56-1,9,1)</f>
        <v>46631</v>
      </c>
      <c r="C57" s="6">
        <f>DATE(A56-1,10,1)</f>
        <v>46661</v>
      </c>
      <c r="E57" s="7">
        <f>+E55</f>
        <v>450000</v>
      </c>
      <c r="G57" s="10">
        <f>+G55</f>
        <v>0.06</v>
      </c>
      <c r="I57" s="11">
        <f>+C57-A57</f>
        <v>30</v>
      </c>
      <c r="K57" s="12">
        <f>+E57*G57*I57/365</f>
        <v>2219.178082191781</v>
      </c>
      <c r="M57" s="7" t="s">
        <v>2</v>
      </c>
      <c r="N57" s="7">
        <f>SUM(K57:K59)</f>
        <v>24312.32876712329</v>
      </c>
    </row>
    <row r="58" spans="1:14" ht="12.75">
      <c r="A58" s="6">
        <f>DATE(A56-1,10,1)</f>
        <v>46661</v>
      </c>
      <c r="E58" s="7">
        <f>+E54</f>
        <v>-50000</v>
      </c>
      <c r="G58" s="10"/>
      <c r="M58" s="7" t="s">
        <v>4</v>
      </c>
      <c r="N58" s="15">
        <f>-E58</f>
        <v>50000</v>
      </c>
    </row>
    <row r="59" spans="1:14" ht="12.75">
      <c r="A59" s="6">
        <f>DATE(A56-1,10,1)</f>
        <v>46661</v>
      </c>
      <c r="C59" s="6">
        <f>DATE(A56,9,1)</f>
        <v>46997</v>
      </c>
      <c r="E59" s="7">
        <f>SUM(E57:E58)</f>
        <v>400000</v>
      </c>
      <c r="G59" s="10">
        <f>+G57</f>
        <v>0.06</v>
      </c>
      <c r="I59" s="11">
        <f>+C59-A59</f>
        <v>336</v>
      </c>
      <c r="K59" s="12">
        <f>+E59*G59*I59/365</f>
        <v>22093.15068493151</v>
      </c>
      <c r="M59" s="7" t="s">
        <v>3</v>
      </c>
      <c r="N59" s="14">
        <f>SUM(N57:N58)</f>
        <v>74312.32876712328</v>
      </c>
    </row>
    <row r="60" spans="1:13" ht="12.75">
      <c r="A60" s="61">
        <f>A56+1</f>
        <v>2029</v>
      </c>
      <c r="G60" s="16"/>
      <c r="M60" s="7" t="str">
        <f>CONCATENATE("FY"," ",A60)</f>
        <v>FY 2029</v>
      </c>
    </row>
    <row r="61" spans="1:14" ht="12.75">
      <c r="A61" s="6">
        <f>DATE(A60-1,9,1)</f>
        <v>46997</v>
      </c>
      <c r="C61" s="6">
        <f>DATE(A60-1,10,1)</f>
        <v>47027</v>
      </c>
      <c r="E61" s="7">
        <f>+E59</f>
        <v>400000</v>
      </c>
      <c r="G61" s="10">
        <f>+G59</f>
        <v>0.06</v>
      </c>
      <c r="I61" s="11">
        <f>+C61-A61</f>
        <v>30</v>
      </c>
      <c r="K61" s="12">
        <f>+E61*G61*I61/365</f>
        <v>1972.6027397260275</v>
      </c>
      <c r="M61" s="7" t="s">
        <v>2</v>
      </c>
      <c r="N61" s="7">
        <f>SUM(K61:K63)</f>
        <v>21246.575342465752</v>
      </c>
    </row>
    <row r="62" spans="1:14" ht="12.75">
      <c r="A62" s="6">
        <f>DATE(A60-1,10,1)</f>
        <v>47027</v>
      </c>
      <c r="E62" s="7">
        <f>+E58</f>
        <v>-50000</v>
      </c>
      <c r="G62" s="10"/>
      <c r="M62" s="7" t="s">
        <v>4</v>
      </c>
      <c r="N62" s="15">
        <f>-E62</f>
        <v>50000</v>
      </c>
    </row>
    <row r="63" spans="1:14" ht="12.75">
      <c r="A63" s="6">
        <f>DATE(A60-1,10,1)</f>
        <v>47027</v>
      </c>
      <c r="C63" s="6">
        <f>DATE(A60,9,1)</f>
        <v>47362</v>
      </c>
      <c r="E63" s="7">
        <f>SUM(E61:E62)</f>
        <v>350000</v>
      </c>
      <c r="G63" s="10">
        <f>+G61</f>
        <v>0.06</v>
      </c>
      <c r="I63" s="11">
        <f>+C63-A63</f>
        <v>335</v>
      </c>
      <c r="K63" s="12">
        <f>+E63*G63*I63/365</f>
        <v>19273.972602739726</v>
      </c>
      <c r="M63" s="7" t="s">
        <v>3</v>
      </c>
      <c r="N63" s="14">
        <f>SUM(N61:N62)</f>
        <v>71246.57534246575</v>
      </c>
    </row>
    <row r="64" spans="1:13" ht="12.75">
      <c r="A64" s="61">
        <f>A60+1</f>
        <v>2030</v>
      </c>
      <c r="G64" s="16"/>
      <c r="M64" s="7" t="str">
        <f>CONCATENATE("FY"," ",A64)</f>
        <v>FY 2030</v>
      </c>
    </row>
    <row r="65" spans="1:14" ht="12.75">
      <c r="A65" s="6">
        <f>DATE(A64-1,9,1)</f>
        <v>47362</v>
      </c>
      <c r="C65" s="6">
        <f>DATE(A64-1,10,1)</f>
        <v>47392</v>
      </c>
      <c r="E65" s="7">
        <f>+E63</f>
        <v>350000</v>
      </c>
      <c r="G65" s="10">
        <f>+G63</f>
        <v>0.06</v>
      </c>
      <c r="I65" s="11">
        <f>+C65-A65</f>
        <v>30</v>
      </c>
      <c r="K65" s="12">
        <f>+E65*G65*I65/365</f>
        <v>1726.027397260274</v>
      </c>
      <c r="M65" s="7" t="s">
        <v>2</v>
      </c>
      <c r="N65" s="7">
        <f>SUM(K65:K67)</f>
        <v>18246.575342465752</v>
      </c>
    </row>
    <row r="66" spans="1:14" ht="12.75">
      <c r="A66" s="6">
        <f>DATE(A64-1,10,1)</f>
        <v>47392</v>
      </c>
      <c r="E66" s="7">
        <f>+E62</f>
        <v>-50000</v>
      </c>
      <c r="G66" s="10"/>
      <c r="M66" s="7" t="s">
        <v>4</v>
      </c>
      <c r="N66" s="15">
        <f>-E66</f>
        <v>50000</v>
      </c>
    </row>
    <row r="67" spans="1:14" ht="12.75">
      <c r="A67" s="6">
        <f>DATE(A64-1,10,1)</f>
        <v>47392</v>
      </c>
      <c r="C67" s="6">
        <f>DATE(A64,9,1)</f>
        <v>47727</v>
      </c>
      <c r="E67" s="7">
        <f>SUM(E65:E66)</f>
        <v>300000</v>
      </c>
      <c r="G67" s="10">
        <f>+G65</f>
        <v>0.06</v>
      </c>
      <c r="I67" s="11">
        <f>+C67-A67</f>
        <v>335</v>
      </c>
      <c r="K67" s="12">
        <f>+E67*G67*I67/365</f>
        <v>16520.54794520548</v>
      </c>
      <c r="M67" s="7" t="s">
        <v>3</v>
      </c>
      <c r="N67" s="14">
        <f>SUM(N65:N66)</f>
        <v>68246.57534246575</v>
      </c>
    </row>
    <row r="68" spans="1:13" ht="12.75">
      <c r="A68" s="61">
        <f>A64+1</f>
        <v>2031</v>
      </c>
      <c r="G68" s="16"/>
      <c r="M68" s="7" t="str">
        <f>CONCATENATE("FY"," ",A68)</f>
        <v>FY 2031</v>
      </c>
    </row>
    <row r="69" spans="1:14" ht="12.75">
      <c r="A69" s="6">
        <f>DATE(A68-1,9,1)</f>
        <v>47727</v>
      </c>
      <c r="C69" s="6">
        <f>DATE(A68-1,10,1)</f>
        <v>47757</v>
      </c>
      <c r="E69" s="7">
        <f>+E67</f>
        <v>300000</v>
      </c>
      <c r="G69" s="10">
        <f>+G67</f>
        <v>0.06</v>
      </c>
      <c r="I69" s="11">
        <f>+C69-A69</f>
        <v>30</v>
      </c>
      <c r="K69" s="12">
        <f>+E69*G69*I69/365</f>
        <v>1479.4520547945206</v>
      </c>
      <c r="M69" s="7" t="s">
        <v>2</v>
      </c>
      <c r="N69" s="7">
        <f>SUM(K69:K71)</f>
        <v>15246.575342465754</v>
      </c>
    </row>
    <row r="70" spans="1:14" ht="12.75">
      <c r="A70" s="6">
        <f>DATE(A68-1,10,1)</f>
        <v>47757</v>
      </c>
      <c r="E70" s="7">
        <f>+E66</f>
        <v>-50000</v>
      </c>
      <c r="G70" s="10"/>
      <c r="M70" s="7" t="s">
        <v>4</v>
      </c>
      <c r="N70" s="15">
        <f>-E70</f>
        <v>50000</v>
      </c>
    </row>
    <row r="71" spans="1:14" ht="12.75">
      <c r="A71" s="6">
        <f>DATE(A68-1,10,1)</f>
        <v>47757</v>
      </c>
      <c r="C71" s="6">
        <f>DATE(A68,9,1)</f>
        <v>48092</v>
      </c>
      <c r="E71" s="7">
        <f>SUM(E69:E70)</f>
        <v>250000</v>
      </c>
      <c r="G71" s="10">
        <f>+G69</f>
        <v>0.06</v>
      </c>
      <c r="I71" s="11">
        <f>+C71-A71</f>
        <v>335</v>
      </c>
      <c r="K71" s="12">
        <f>+E71*G71*I71/365</f>
        <v>13767.123287671233</v>
      </c>
      <c r="M71" s="7" t="s">
        <v>3</v>
      </c>
      <c r="N71" s="14">
        <f>SUM(N69:N70)</f>
        <v>65246.57534246575</v>
      </c>
    </row>
    <row r="72" spans="1:13" ht="12.75">
      <c r="A72" s="61">
        <f>A68+1</f>
        <v>2032</v>
      </c>
      <c r="G72" s="16"/>
      <c r="M72" s="7" t="str">
        <f>CONCATENATE("FY"," ",A72)</f>
        <v>FY 2032</v>
      </c>
    </row>
    <row r="73" spans="1:14" ht="12.75">
      <c r="A73" s="6">
        <f>DATE(A72-1,9,1)</f>
        <v>48092</v>
      </c>
      <c r="C73" s="6">
        <f>DATE(A72-1,10,1)</f>
        <v>48122</v>
      </c>
      <c r="E73" s="7">
        <f>+E71</f>
        <v>250000</v>
      </c>
      <c r="G73" s="10">
        <f>+G71</f>
        <v>0.06</v>
      </c>
      <c r="I73" s="11">
        <f>+C73-A73</f>
        <v>30</v>
      </c>
      <c r="K73" s="12">
        <f>+E73*G73*I73/365</f>
        <v>1232.876712328767</v>
      </c>
      <c r="M73" s="7" t="s">
        <v>2</v>
      </c>
      <c r="N73" s="7">
        <f>SUM(K73:K75)</f>
        <v>12279.452054794521</v>
      </c>
    </row>
    <row r="74" spans="1:14" ht="12.75">
      <c r="A74" s="6">
        <f>DATE(A72-1,10,1)</f>
        <v>48122</v>
      </c>
      <c r="E74" s="7">
        <f>+E70</f>
        <v>-50000</v>
      </c>
      <c r="G74" s="10"/>
      <c r="M74" s="7" t="s">
        <v>4</v>
      </c>
      <c r="N74" s="15">
        <f>-E74</f>
        <v>50000</v>
      </c>
    </row>
    <row r="75" spans="1:14" ht="12.75">
      <c r="A75" s="6">
        <f>DATE(A72-1,10,1)</f>
        <v>48122</v>
      </c>
      <c r="C75" s="6">
        <f>DATE(A72,9,1)</f>
        <v>48458</v>
      </c>
      <c r="E75" s="7">
        <f>SUM(E73:E74)</f>
        <v>200000</v>
      </c>
      <c r="G75" s="10">
        <f>+G73</f>
        <v>0.06</v>
      </c>
      <c r="I75" s="11">
        <f>+C75-A75</f>
        <v>336</v>
      </c>
      <c r="K75" s="12">
        <f>+E75*G75*I75/365</f>
        <v>11046.575342465754</v>
      </c>
      <c r="M75" s="7" t="s">
        <v>3</v>
      </c>
      <c r="N75" s="14">
        <f>SUM(N73:N74)</f>
        <v>62279.45205479452</v>
      </c>
    </row>
    <row r="76" spans="1:13" ht="12.75">
      <c r="A76" s="61">
        <f>A72+1</f>
        <v>2033</v>
      </c>
      <c r="G76" s="16"/>
      <c r="M76" s="7" t="str">
        <f>CONCATENATE("FY"," ",A76)</f>
        <v>FY 2033</v>
      </c>
    </row>
    <row r="77" spans="1:14" ht="12.75">
      <c r="A77" s="6">
        <f>DATE(A76-1,9,1)</f>
        <v>48458</v>
      </c>
      <c r="C77" s="6">
        <f>DATE(A76-1,10,1)</f>
        <v>48488</v>
      </c>
      <c r="E77" s="7">
        <f>+E75</f>
        <v>200000</v>
      </c>
      <c r="G77" s="10">
        <f>+G75</f>
        <v>0.06</v>
      </c>
      <c r="I77" s="11">
        <f>+C77-A77</f>
        <v>30</v>
      </c>
      <c r="K77" s="12">
        <f>+E77*G77*I77/365</f>
        <v>986.3013698630137</v>
      </c>
      <c r="M77" s="7" t="s">
        <v>2</v>
      </c>
      <c r="N77" s="7">
        <f>SUM(K77:K79)</f>
        <v>9246.575342465752</v>
      </c>
    </row>
    <row r="78" spans="1:14" ht="12.75">
      <c r="A78" s="6">
        <f>DATE(A76-1,10,1)</f>
        <v>48488</v>
      </c>
      <c r="E78" s="7">
        <f>+E74</f>
        <v>-50000</v>
      </c>
      <c r="G78" s="10"/>
      <c r="M78" s="7" t="s">
        <v>4</v>
      </c>
      <c r="N78" s="15">
        <f>-E78</f>
        <v>50000</v>
      </c>
    </row>
    <row r="79" spans="1:14" ht="12.75">
      <c r="A79" s="6">
        <f>DATE(A76-1,10,1)</f>
        <v>48488</v>
      </c>
      <c r="C79" s="6">
        <f>DATE(A76,9,1)</f>
        <v>48823</v>
      </c>
      <c r="E79" s="7">
        <f>SUM(E77:E78)</f>
        <v>150000</v>
      </c>
      <c r="G79" s="10">
        <f>+G77</f>
        <v>0.06</v>
      </c>
      <c r="I79" s="11">
        <f>+C79-A79</f>
        <v>335</v>
      </c>
      <c r="K79" s="12">
        <f>+E79*G79*I79/365</f>
        <v>8260.27397260274</v>
      </c>
      <c r="M79" s="7" t="s">
        <v>3</v>
      </c>
      <c r="N79" s="14">
        <f>SUM(N77:N78)</f>
        <v>59246.57534246575</v>
      </c>
    </row>
    <row r="80" spans="1:13" ht="12.75">
      <c r="A80" s="61">
        <f>A76+1</f>
        <v>2034</v>
      </c>
      <c r="G80" s="16"/>
      <c r="M80" s="7" t="str">
        <f>CONCATENATE("FY"," ",A80)</f>
        <v>FY 2034</v>
      </c>
    </row>
    <row r="81" spans="1:14" ht="12.75">
      <c r="A81" s="6">
        <f>DATE(A80-1,9,1)</f>
        <v>48823</v>
      </c>
      <c r="C81" s="6">
        <f>DATE(A80-1,10,1)</f>
        <v>48853</v>
      </c>
      <c r="E81" s="7">
        <f>+E79</f>
        <v>150000</v>
      </c>
      <c r="G81" s="10">
        <f>+G79</f>
        <v>0.06</v>
      </c>
      <c r="I81" s="11">
        <f>+C81-A81</f>
        <v>30</v>
      </c>
      <c r="K81" s="12">
        <f>+E81*G81*I81/365</f>
        <v>739.7260273972603</v>
      </c>
      <c r="M81" s="7" t="s">
        <v>2</v>
      </c>
      <c r="N81" s="7">
        <f>SUM(K81:K83)</f>
        <v>6246.575342465754</v>
      </c>
    </row>
    <row r="82" spans="1:14" ht="12.75">
      <c r="A82" s="6">
        <f>DATE(A80-1,10,1)</f>
        <v>48853</v>
      </c>
      <c r="E82" s="7">
        <f>+E78</f>
        <v>-50000</v>
      </c>
      <c r="G82" s="10"/>
      <c r="M82" s="7" t="s">
        <v>4</v>
      </c>
      <c r="N82" s="15">
        <f>-E82</f>
        <v>50000</v>
      </c>
    </row>
    <row r="83" spans="1:14" ht="12.75">
      <c r="A83" s="6">
        <f>DATE(A80-1,10,1)</f>
        <v>48853</v>
      </c>
      <c r="C83" s="6">
        <f>DATE(A80,9,1)</f>
        <v>49188</v>
      </c>
      <c r="E83" s="7">
        <f>SUM(E81:E82)</f>
        <v>100000</v>
      </c>
      <c r="G83" s="10">
        <f>+G81</f>
        <v>0.06</v>
      </c>
      <c r="I83" s="11">
        <f>+C83-A83</f>
        <v>335</v>
      </c>
      <c r="K83" s="12">
        <f>+E83*G83*I83/365</f>
        <v>5506.8493150684935</v>
      </c>
      <c r="M83" s="7" t="s">
        <v>3</v>
      </c>
      <c r="N83" s="14">
        <f>SUM(N81:N82)</f>
        <v>56246.57534246575</v>
      </c>
    </row>
    <row r="84" spans="1:13" ht="12.75">
      <c r="A84" s="61">
        <f>A80+1</f>
        <v>2035</v>
      </c>
      <c r="G84" s="16"/>
      <c r="M84" s="7" t="str">
        <f>CONCATENATE("FY"," ",A84)</f>
        <v>FY 2035</v>
      </c>
    </row>
    <row r="85" spans="1:14" ht="12.75">
      <c r="A85" s="6">
        <f>DATE(A84-1,9,1)</f>
        <v>49188</v>
      </c>
      <c r="C85" s="6">
        <f>DATE(A84-1,10,1)</f>
        <v>49218</v>
      </c>
      <c r="E85" s="7">
        <f>+E83</f>
        <v>100000</v>
      </c>
      <c r="G85" s="10">
        <f>+G83</f>
        <v>0.06</v>
      </c>
      <c r="I85" s="11">
        <f>+C85-A85</f>
        <v>30</v>
      </c>
      <c r="K85" s="12">
        <f>+E85*G85*I85/365</f>
        <v>493.1506849315069</v>
      </c>
      <c r="M85" s="7" t="s">
        <v>2</v>
      </c>
      <c r="N85" s="7">
        <f>SUM(K85:K87)</f>
        <v>3246.5753424657537</v>
      </c>
    </row>
    <row r="86" spans="1:14" ht="12.75">
      <c r="A86" s="6">
        <f>DATE(A84-1,10,1)</f>
        <v>49218</v>
      </c>
      <c r="E86" s="7">
        <f>+E82</f>
        <v>-50000</v>
      </c>
      <c r="G86" s="10"/>
      <c r="M86" s="7" t="s">
        <v>4</v>
      </c>
      <c r="N86" s="15">
        <f>-E86</f>
        <v>50000</v>
      </c>
    </row>
    <row r="87" spans="1:14" ht="12.75">
      <c r="A87" s="6">
        <f>DATE(A84-1,10,1)</f>
        <v>49218</v>
      </c>
      <c r="C87" s="6">
        <f>DATE(A84,9,1)</f>
        <v>49553</v>
      </c>
      <c r="E87" s="7">
        <f>SUM(E85:E86)</f>
        <v>50000</v>
      </c>
      <c r="G87" s="10">
        <f>+G85</f>
        <v>0.06</v>
      </c>
      <c r="I87" s="11">
        <f>+C87-A87</f>
        <v>335</v>
      </c>
      <c r="K87" s="12">
        <f>+E87*G87*I87/365</f>
        <v>2753.4246575342468</v>
      </c>
      <c r="M87" s="7" t="s">
        <v>3</v>
      </c>
      <c r="N87" s="14">
        <f>SUM(N85:N86)</f>
        <v>53246.57534246575</v>
      </c>
    </row>
    <row r="88" spans="1:13" ht="12.75">
      <c r="A88" s="61">
        <f>A84+1</f>
        <v>2036</v>
      </c>
      <c r="G88" s="16"/>
      <c r="M88" s="7" t="str">
        <f>CONCATENATE("FY"," ",A88)</f>
        <v>FY 2036</v>
      </c>
    </row>
    <row r="89" spans="1:14" ht="12.75">
      <c r="A89" s="6">
        <f>DATE(A88-1,9,1)</f>
        <v>49553</v>
      </c>
      <c r="C89" s="6">
        <f>DATE(A88-1,10,1)</f>
        <v>49583</v>
      </c>
      <c r="E89" s="7">
        <f>+E87</f>
        <v>50000</v>
      </c>
      <c r="G89" s="10">
        <f>+G87</f>
        <v>0.06</v>
      </c>
      <c r="I89" s="11">
        <f>+C89-A89</f>
        <v>30</v>
      </c>
      <c r="K89" s="12">
        <f>+E89*G89*I89/365</f>
        <v>246.57534246575344</v>
      </c>
      <c r="M89" s="7" t="s">
        <v>2</v>
      </c>
      <c r="N89" s="7">
        <f>SUM(K89:K91)</f>
        <v>246.57534246575344</v>
      </c>
    </row>
    <row r="90" spans="1:14" ht="12.75">
      <c r="A90" s="6">
        <f>DATE(A88-1,10,1)</f>
        <v>49583</v>
      </c>
      <c r="E90" s="7">
        <f>+E86</f>
        <v>-50000</v>
      </c>
      <c r="G90" s="10"/>
      <c r="M90" s="7" t="s">
        <v>4</v>
      </c>
      <c r="N90" s="15">
        <f>-E90</f>
        <v>50000</v>
      </c>
    </row>
    <row r="91" spans="1:14" ht="12.75">
      <c r="A91" s="6">
        <f>DATE(A88-1,10,1)</f>
        <v>49583</v>
      </c>
      <c r="C91" s="6">
        <f>DATE(A88,9,1)</f>
        <v>49919</v>
      </c>
      <c r="E91" s="7">
        <f>SUM(E89:E90)</f>
        <v>0</v>
      </c>
      <c r="G91" s="10">
        <f>+G89</f>
        <v>0.06</v>
      </c>
      <c r="I91" s="11">
        <f>+C91-A91</f>
        <v>336</v>
      </c>
      <c r="K91" s="12">
        <f>+E91*G91*I91/365</f>
        <v>0</v>
      </c>
      <c r="M91" s="7" t="s">
        <v>3</v>
      </c>
      <c r="N91" s="14">
        <f>SUM(N89:N90)</f>
        <v>50246.57534246575</v>
      </c>
    </row>
    <row r="92" spans="7:14" ht="12.75">
      <c r="G92" s="10"/>
      <c r="I92" s="11"/>
      <c r="K92" s="12"/>
      <c r="N92" s="14"/>
    </row>
    <row r="93" spans="7:14" ht="12.75">
      <c r="G93" s="10"/>
      <c r="I93" s="11"/>
      <c r="K93" s="12"/>
      <c r="N93" s="14"/>
    </row>
    <row r="94" spans="7:14" ht="12.75">
      <c r="G94" s="10"/>
      <c r="I94" s="11"/>
      <c r="K94" s="12"/>
      <c r="N94" s="14"/>
    </row>
    <row r="95" spans="7:14" ht="12.75">
      <c r="G95" s="10"/>
      <c r="I95" s="11"/>
      <c r="K95" s="12"/>
      <c r="N95" s="14"/>
    </row>
    <row r="96" spans="7:14" ht="12.75">
      <c r="G96" s="10"/>
      <c r="I96" s="11"/>
      <c r="K96" s="12"/>
      <c r="N96" s="14"/>
    </row>
    <row r="97" spans="7:14" ht="12.75">
      <c r="G97" s="9"/>
      <c r="I97" s="11"/>
      <c r="K97" s="12"/>
      <c r="N97" s="14"/>
    </row>
    <row r="98" spans="1:14" ht="12.75">
      <c r="A98" s="17"/>
      <c r="B98" s="18"/>
      <c r="C98" s="19"/>
      <c r="D98" s="18"/>
      <c r="E98" s="20"/>
      <c r="F98" s="18"/>
      <c r="G98" s="18"/>
      <c r="H98" s="21"/>
      <c r="I98" s="18"/>
      <c r="J98" s="18"/>
      <c r="K98" s="18"/>
      <c r="L98" s="18"/>
      <c r="M98" s="20"/>
      <c r="N98" s="22"/>
    </row>
    <row r="99" spans="1:14" ht="12.75">
      <c r="A99" s="23"/>
      <c r="B99" s="4"/>
      <c r="C99" s="24"/>
      <c r="D99" s="4"/>
      <c r="E99" s="4" t="s">
        <v>5</v>
      </c>
      <c r="F99" s="4"/>
      <c r="G99" s="4"/>
      <c r="H99" s="25"/>
      <c r="I99" s="4"/>
      <c r="J99" s="4"/>
      <c r="K99" s="4" t="s">
        <v>6</v>
      </c>
      <c r="L99" s="4"/>
      <c r="M99" s="26"/>
      <c r="N99" s="27"/>
    </row>
    <row r="100" spans="1:14" ht="12.75">
      <c r="A100" s="23"/>
      <c r="B100" s="4"/>
      <c r="C100" s="24"/>
      <c r="D100" s="4"/>
      <c r="E100" s="28">
        <f>-E14-E18-E22-E26-E30-E34-E38-E42-E46-E50-E54-E58-E62-E66-E70-E74-E78-E82-E86-E90</f>
        <v>1000000</v>
      </c>
      <c r="F100" s="4"/>
      <c r="G100" s="4"/>
      <c r="H100" s="25"/>
      <c r="I100" s="4"/>
      <c r="J100" s="4"/>
      <c r="K100" s="29">
        <f>SUM(K11:K91)</f>
        <v>610842.4657534248</v>
      </c>
      <c r="L100" s="4"/>
      <c r="M100" s="4" t="s">
        <v>7</v>
      </c>
      <c r="N100" s="30">
        <f>+N4+N7+N11+N15+N19+N23+N27+N31+N35+N39+N43+N47+N51+N55+N59+N63+N67+N71+N75+N79+N83+N87+N91</f>
        <v>1610842.465753424</v>
      </c>
    </row>
    <row r="101" spans="1:14" ht="12.75">
      <c r="A101" s="31"/>
      <c r="B101" s="32"/>
      <c r="C101" s="33"/>
      <c r="D101" s="32"/>
      <c r="E101" s="13"/>
      <c r="F101" s="32"/>
      <c r="G101" s="32"/>
      <c r="H101" s="34"/>
      <c r="I101" s="32"/>
      <c r="J101" s="32"/>
      <c r="K101" s="32"/>
      <c r="L101" s="32"/>
      <c r="M101" s="13"/>
      <c r="N101" s="35"/>
    </row>
  </sheetData>
  <sheetProtection password="DAA4" sheet="1"/>
  <mergeCells count="3">
    <mergeCell ref="A3:M3"/>
    <mergeCell ref="A4:M4"/>
    <mergeCell ref="A5:M5"/>
  </mergeCells>
  <printOptions horizontalCentered="1"/>
  <pageMargins left="0.5" right="0.5" top="0.5" bottom="0.5" header="0.25" footer="0.25"/>
  <pageSetup fitToHeight="1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1.28125" style="6" customWidth="1"/>
    <col min="2" max="2" width="1.7109375" style="0" customWidth="1"/>
    <col min="3" max="3" width="9.7109375" style="6" bestFit="1" customWidth="1"/>
    <col min="4" max="4" width="1.7109375" style="0" customWidth="1"/>
    <col min="5" max="5" width="20.28125" style="7" customWidth="1"/>
    <col min="6" max="6" width="1.7109375" style="0" customWidth="1"/>
    <col min="7" max="7" width="6.28125" style="0" customWidth="1"/>
    <col min="8" max="8" width="1.7109375" style="8" customWidth="1"/>
    <col min="9" max="9" width="8.851562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19.140625" style="7" customWidth="1"/>
    <col min="14" max="14" width="17.00390625" style="0" customWidth="1"/>
  </cols>
  <sheetData>
    <row r="1" spans="1:14" ht="15.75">
      <c r="A1" s="48" t="s">
        <v>18</v>
      </c>
      <c r="B1" s="51"/>
      <c r="C1" s="53"/>
      <c r="D1" s="51"/>
      <c r="E1" s="50"/>
      <c r="F1" s="51"/>
      <c r="G1" s="51"/>
      <c r="H1" s="54"/>
      <c r="I1" s="51"/>
      <c r="J1" s="51"/>
      <c r="K1" s="51"/>
      <c r="L1" s="51"/>
      <c r="M1" s="50"/>
      <c r="N1" s="51"/>
    </row>
    <row r="3" spans="1:16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"/>
      <c r="O3" s="2"/>
      <c r="P3" s="2"/>
    </row>
    <row r="4" spans="1:16" s="3" customFormat="1" ht="12.75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"/>
      <c r="O4" s="1"/>
      <c r="P4" s="1"/>
    </row>
    <row r="5" spans="1:16" s="3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"/>
      <c r="O5" s="4"/>
      <c r="P5" s="4"/>
    </row>
    <row r="6" ht="12.75">
      <c r="A6" s="5" t="s">
        <v>1</v>
      </c>
    </row>
    <row r="8" spans="1:7" ht="12.75">
      <c r="A8" s="5"/>
      <c r="G8" s="10"/>
    </row>
    <row r="9" spans="7:14" ht="12.75">
      <c r="G9" s="10"/>
      <c r="I9" s="11"/>
      <c r="K9" s="12"/>
      <c r="N9" s="7"/>
    </row>
    <row r="10" spans="7:14" ht="12.75">
      <c r="G10" s="10"/>
      <c r="N10" s="28"/>
    </row>
    <row r="11" spans="1:14" ht="12.75">
      <c r="A11" s="58"/>
      <c r="E11" s="56"/>
      <c r="G11" s="10"/>
      <c r="I11" s="11"/>
      <c r="K11" s="12"/>
      <c r="N11" s="14"/>
    </row>
    <row r="12" spans="1:13" ht="12.75">
      <c r="A12" s="61">
        <v>2017</v>
      </c>
      <c r="G12" s="10"/>
      <c r="M12" s="7" t="str">
        <f>CONCATENATE("FY"," ",A12)</f>
        <v>FY 2017</v>
      </c>
    </row>
    <row r="13" spans="7:14" ht="12.75">
      <c r="G13" s="10"/>
      <c r="I13" s="11"/>
      <c r="K13" s="12"/>
      <c r="M13" s="7" t="s">
        <v>2</v>
      </c>
      <c r="N13" s="7">
        <f>SUM(K13:K15)</f>
        <v>50000</v>
      </c>
    </row>
    <row r="14" spans="7:14" ht="12.75">
      <c r="G14" s="10"/>
      <c r="M14" s="7" t="s">
        <v>4</v>
      </c>
      <c r="N14" s="15">
        <f>-E14</f>
        <v>0</v>
      </c>
    </row>
    <row r="15" spans="1:14" ht="12.75">
      <c r="A15" s="58">
        <f>DATE(A12-1,9,1)</f>
        <v>42614</v>
      </c>
      <c r="C15" s="58">
        <f>DATE(A12,9,1)</f>
        <v>42979</v>
      </c>
      <c r="E15" s="7">
        <v>1000000</v>
      </c>
      <c r="G15" s="10">
        <v>0.05</v>
      </c>
      <c r="I15" s="11">
        <f>+C15-A15</f>
        <v>365</v>
      </c>
      <c r="K15" s="12">
        <f>+E15*G15*I15/365</f>
        <v>50000</v>
      </c>
      <c r="M15" s="7" t="s">
        <v>3</v>
      </c>
      <c r="N15" s="14">
        <f>SUM(N13:N14)</f>
        <v>50000</v>
      </c>
    </row>
    <row r="16" spans="1:13" ht="12.75">
      <c r="A16" s="61">
        <f>A12+1</f>
        <v>2018</v>
      </c>
      <c r="G16" s="10"/>
      <c r="M16" s="7" t="str">
        <f>CONCATENATE("FY"," ",A16)</f>
        <v>FY 2018</v>
      </c>
    </row>
    <row r="17" spans="1:14" ht="12.75">
      <c r="A17" s="6">
        <f>DATE(A16-1,9,1)</f>
        <v>42979</v>
      </c>
      <c r="C17" s="6">
        <f>DATE(A16-1,10,1)</f>
        <v>43009</v>
      </c>
      <c r="E17" s="7">
        <f>+E15</f>
        <v>1000000</v>
      </c>
      <c r="G17" s="10">
        <v>0.06</v>
      </c>
      <c r="I17" s="11">
        <f>+C17-A17</f>
        <v>30</v>
      </c>
      <c r="K17" s="12">
        <f>+E17*G17*I17/365</f>
        <v>4931.506849315068</v>
      </c>
      <c r="M17" s="7" t="s">
        <v>2</v>
      </c>
      <c r="N17" s="7">
        <f>SUM(K17:K19)</f>
        <v>57246.57534246575</v>
      </c>
    </row>
    <row r="18" spans="1:14" ht="12.75">
      <c r="A18" s="6">
        <f>DATE(A16-1,10,1)</f>
        <v>43009</v>
      </c>
      <c r="E18" s="7">
        <f>-E17/20</f>
        <v>-50000</v>
      </c>
      <c r="G18" s="10"/>
      <c r="M18" s="7" t="s">
        <v>4</v>
      </c>
      <c r="N18" s="15">
        <f>-E18</f>
        <v>50000</v>
      </c>
    </row>
    <row r="19" spans="1:14" ht="12.75">
      <c r="A19" s="6">
        <f>DATE(A16-1,10,1)</f>
        <v>43009</v>
      </c>
      <c r="C19" s="6">
        <f>DATE(A16,9,1)</f>
        <v>43344</v>
      </c>
      <c r="E19" s="7">
        <f>SUM(E17:E18)</f>
        <v>950000</v>
      </c>
      <c r="G19" s="10">
        <f>+G17</f>
        <v>0.06</v>
      </c>
      <c r="I19" s="11">
        <f>+C19-A19</f>
        <v>335</v>
      </c>
      <c r="K19" s="12">
        <f>+E19*G19*I19/365</f>
        <v>52315.068493150684</v>
      </c>
      <c r="M19" s="7" t="s">
        <v>3</v>
      </c>
      <c r="N19" s="14">
        <f>SUM(N17:N18)</f>
        <v>107246.57534246575</v>
      </c>
    </row>
    <row r="20" spans="1:13" ht="12.75">
      <c r="A20" s="61">
        <f>A16+1</f>
        <v>2019</v>
      </c>
      <c r="G20" s="10"/>
      <c r="M20" s="7" t="str">
        <f>CONCATENATE("FY"," ",A20)</f>
        <v>FY 2019</v>
      </c>
    </row>
    <row r="21" spans="1:14" ht="12.75">
      <c r="A21" s="6">
        <f>DATE(A20-1,9,1)</f>
        <v>43344</v>
      </c>
      <c r="C21" s="6">
        <f>DATE(A20-1,10,1)</f>
        <v>43374</v>
      </c>
      <c r="E21" s="7">
        <f>+E19</f>
        <v>950000</v>
      </c>
      <c r="G21" s="10">
        <f>+G19</f>
        <v>0.06</v>
      </c>
      <c r="I21" s="11">
        <f>+C21-A21</f>
        <v>30</v>
      </c>
      <c r="K21" s="12">
        <f>+E21*G21*I21/365</f>
        <v>4684.931506849315</v>
      </c>
      <c r="M21" s="7" t="s">
        <v>2</v>
      </c>
      <c r="N21" s="7">
        <f>SUM(K21:K23)</f>
        <v>54246.57534246575</v>
      </c>
    </row>
    <row r="22" spans="1:14" ht="12.75">
      <c r="A22" s="6">
        <f>DATE(A20-1,10,1)</f>
        <v>43374</v>
      </c>
      <c r="E22" s="7">
        <f>+E18</f>
        <v>-50000</v>
      </c>
      <c r="G22" s="10"/>
      <c r="M22" s="7" t="s">
        <v>4</v>
      </c>
      <c r="N22" s="15">
        <f>-E22</f>
        <v>50000</v>
      </c>
    </row>
    <row r="23" spans="1:14" ht="12.75">
      <c r="A23" s="6">
        <f>DATE(A20-1,10,1)</f>
        <v>43374</v>
      </c>
      <c r="C23" s="6">
        <f>DATE(A20,9,1)</f>
        <v>43709</v>
      </c>
      <c r="E23" s="7">
        <f>SUM(E21:E22)</f>
        <v>900000</v>
      </c>
      <c r="G23" s="10">
        <f>+G21</f>
        <v>0.06</v>
      </c>
      <c r="I23" s="11">
        <f>+C23-A23</f>
        <v>335</v>
      </c>
      <c r="K23" s="12">
        <f>+E23*G23*I23/365</f>
        <v>49561.643835616436</v>
      </c>
      <c r="M23" s="7" t="s">
        <v>3</v>
      </c>
      <c r="N23" s="14">
        <f>SUM(N21:N22)</f>
        <v>104246.57534246575</v>
      </c>
    </row>
    <row r="24" spans="1:13" ht="12.75">
      <c r="A24" s="61">
        <f>A20+1</f>
        <v>2020</v>
      </c>
      <c r="G24" s="10"/>
      <c r="M24" s="7" t="str">
        <f>CONCATENATE("FY"," ",A24)</f>
        <v>FY 2020</v>
      </c>
    </row>
    <row r="25" spans="1:14" ht="12.75">
      <c r="A25" s="6">
        <f>DATE(A24-1,9,1)</f>
        <v>43709</v>
      </c>
      <c r="C25" s="6">
        <f>DATE(A24-1,10,1)</f>
        <v>43739</v>
      </c>
      <c r="E25" s="7">
        <f>+E23</f>
        <v>900000</v>
      </c>
      <c r="G25" s="10">
        <f>+G23</f>
        <v>0.06</v>
      </c>
      <c r="I25" s="11">
        <f>+C25-A25</f>
        <v>30</v>
      </c>
      <c r="K25" s="12">
        <f>+E25*G25*I25/365</f>
        <v>4438.356164383562</v>
      </c>
      <c r="M25" s="7" t="s">
        <v>2</v>
      </c>
      <c r="N25" s="7">
        <f>SUM(K25:K27)</f>
        <v>51386.30136986302</v>
      </c>
    </row>
    <row r="26" spans="1:14" ht="12.75">
      <c r="A26" s="6">
        <f>DATE(A24-1,10,1)</f>
        <v>43739</v>
      </c>
      <c r="E26" s="7">
        <f>+E22</f>
        <v>-50000</v>
      </c>
      <c r="G26" s="10"/>
      <c r="M26" s="7" t="s">
        <v>4</v>
      </c>
      <c r="N26" s="15">
        <f>-E26</f>
        <v>50000</v>
      </c>
    </row>
    <row r="27" spans="1:14" ht="12.75">
      <c r="A27" s="6">
        <f>DATE(A24-1,10,1)</f>
        <v>43739</v>
      </c>
      <c r="C27" s="6">
        <f>DATE(A24,9,1)</f>
        <v>44075</v>
      </c>
      <c r="E27" s="7">
        <f>SUM(E25:E26)</f>
        <v>850000</v>
      </c>
      <c r="G27" s="10">
        <f>+G25</f>
        <v>0.06</v>
      </c>
      <c r="I27" s="11">
        <f>+C27-A27</f>
        <v>336</v>
      </c>
      <c r="K27" s="12">
        <f>+E27*G27*I27/365</f>
        <v>46947.94520547945</v>
      </c>
      <c r="M27" s="7" t="s">
        <v>3</v>
      </c>
      <c r="N27" s="14">
        <f>SUM(N25:N26)</f>
        <v>101386.30136986301</v>
      </c>
    </row>
    <row r="28" spans="1:13" ht="12.75">
      <c r="A28" s="61">
        <f>A24+1</f>
        <v>2021</v>
      </c>
      <c r="G28" s="10"/>
      <c r="M28" s="7" t="str">
        <f>CONCATENATE("FY"," ",A28)</f>
        <v>FY 2021</v>
      </c>
    </row>
    <row r="29" spans="1:14" ht="12.75">
      <c r="A29" s="6">
        <f>DATE(A28-1,9,1)</f>
        <v>44075</v>
      </c>
      <c r="C29" s="6">
        <f>DATE(A28-1,10,1)</f>
        <v>44105</v>
      </c>
      <c r="E29" s="7">
        <f>+E27</f>
        <v>850000</v>
      </c>
      <c r="G29" s="10">
        <f>+G27</f>
        <v>0.06</v>
      </c>
      <c r="I29" s="11">
        <f>+C29-A29</f>
        <v>30</v>
      </c>
      <c r="K29" s="12">
        <f>+E29*G29*I29/365</f>
        <v>4191.780821917808</v>
      </c>
      <c r="M29" s="7" t="s">
        <v>2</v>
      </c>
      <c r="N29" s="7">
        <f>SUM(K29:K31)</f>
        <v>48246.57534246576</v>
      </c>
    </row>
    <row r="30" spans="1:14" ht="12.75">
      <c r="A30" s="6">
        <f>DATE(A28-1,10,1)</f>
        <v>44105</v>
      </c>
      <c r="E30" s="7">
        <f>+E26</f>
        <v>-50000</v>
      </c>
      <c r="G30" s="10"/>
      <c r="M30" s="7" t="s">
        <v>4</v>
      </c>
      <c r="N30" s="15">
        <f>-E30</f>
        <v>50000</v>
      </c>
    </row>
    <row r="31" spans="1:14" ht="12.75">
      <c r="A31" s="6">
        <f>DATE(A28-1,10,1)</f>
        <v>44105</v>
      </c>
      <c r="C31" s="6">
        <f>DATE(A28,9,1)</f>
        <v>44440</v>
      </c>
      <c r="E31" s="7">
        <f>SUM(E29:E30)</f>
        <v>800000</v>
      </c>
      <c r="G31" s="10">
        <f>+G29</f>
        <v>0.06</v>
      </c>
      <c r="I31" s="11">
        <f>+C31-A31</f>
        <v>335</v>
      </c>
      <c r="K31" s="12">
        <f>+E31*G31*I31/365</f>
        <v>44054.79452054795</v>
      </c>
      <c r="M31" s="7" t="s">
        <v>3</v>
      </c>
      <c r="N31" s="14">
        <f>SUM(N29:N30)</f>
        <v>98246.57534246576</v>
      </c>
    </row>
    <row r="32" spans="1:13" ht="12.75">
      <c r="A32" s="61">
        <f>A28+1</f>
        <v>2022</v>
      </c>
      <c r="G32" s="10"/>
      <c r="M32" s="7" t="str">
        <f>CONCATENATE("FY"," ",A32)</f>
        <v>FY 2022</v>
      </c>
    </row>
    <row r="33" spans="1:14" ht="12.75">
      <c r="A33" s="6">
        <f>DATE(A32-1,9,1)</f>
        <v>44440</v>
      </c>
      <c r="C33" s="6">
        <f>DATE(A32-1,10,1)</f>
        <v>44470</v>
      </c>
      <c r="E33" s="7">
        <f>+E31</f>
        <v>800000</v>
      </c>
      <c r="G33" s="10">
        <f>+G31</f>
        <v>0.06</v>
      </c>
      <c r="I33" s="11">
        <f>+C33-A33</f>
        <v>30</v>
      </c>
      <c r="K33" s="12">
        <f>+E33*G33*I33/365</f>
        <v>3945.205479452055</v>
      </c>
      <c r="M33" s="7" t="s">
        <v>2</v>
      </c>
      <c r="N33" s="7">
        <f>SUM(K33:K35)</f>
        <v>45246.57534246575</v>
      </c>
    </row>
    <row r="34" spans="1:14" ht="12.75">
      <c r="A34" s="6">
        <f>DATE(A32-1,10,1)</f>
        <v>44470</v>
      </c>
      <c r="E34" s="7">
        <f>+E30</f>
        <v>-50000</v>
      </c>
      <c r="G34" s="10"/>
      <c r="M34" s="7" t="s">
        <v>4</v>
      </c>
      <c r="N34" s="15">
        <f>-E34</f>
        <v>50000</v>
      </c>
    </row>
    <row r="35" spans="1:14" ht="12.75">
      <c r="A35" s="6">
        <f>DATE(A32-1,10,1)</f>
        <v>44470</v>
      </c>
      <c r="C35" s="6">
        <f>DATE(A32,9,1)</f>
        <v>44805</v>
      </c>
      <c r="E35" s="7">
        <f>SUM(E33:E34)</f>
        <v>750000</v>
      </c>
      <c r="G35" s="10">
        <f>+G33</f>
        <v>0.06</v>
      </c>
      <c r="I35" s="11">
        <f>+C35-A35</f>
        <v>335</v>
      </c>
      <c r="K35" s="12">
        <f>+E35*G35*I35/365</f>
        <v>41301.3698630137</v>
      </c>
      <c r="M35" s="7" t="s">
        <v>3</v>
      </c>
      <c r="N35" s="14">
        <f>SUM(N33:N34)</f>
        <v>95246.57534246575</v>
      </c>
    </row>
    <row r="36" spans="1:13" ht="12.75">
      <c r="A36" s="61">
        <f>A32+1</f>
        <v>2023</v>
      </c>
      <c r="G36" s="10"/>
      <c r="M36" s="7" t="str">
        <f>CONCATENATE("FY"," ",A36)</f>
        <v>FY 2023</v>
      </c>
    </row>
    <row r="37" spans="1:14" ht="12.75">
      <c r="A37" s="6">
        <f>DATE(A36-1,9,1)</f>
        <v>44805</v>
      </c>
      <c r="C37" s="6">
        <f>DATE(A36-1,10,1)</f>
        <v>44835</v>
      </c>
      <c r="E37" s="7">
        <f>+E35</f>
        <v>750000</v>
      </c>
      <c r="G37" s="10">
        <f>+G35</f>
        <v>0.06</v>
      </c>
      <c r="I37" s="11">
        <f>+C37-A37</f>
        <v>30</v>
      </c>
      <c r="K37" s="12">
        <f>+E37*G37*I37/365</f>
        <v>3698.6301369863013</v>
      </c>
      <c r="M37" s="7" t="s">
        <v>2</v>
      </c>
      <c r="N37" s="7">
        <f>SUM(K37:K39)</f>
        <v>42246.57534246575</v>
      </c>
    </row>
    <row r="38" spans="1:14" ht="12.75">
      <c r="A38" s="6">
        <f>DATE(A36-1,10,1)</f>
        <v>44835</v>
      </c>
      <c r="E38" s="7">
        <f>+E34</f>
        <v>-50000</v>
      </c>
      <c r="G38" s="10"/>
      <c r="M38" s="7" t="s">
        <v>4</v>
      </c>
      <c r="N38" s="15">
        <f>-E38</f>
        <v>50000</v>
      </c>
    </row>
    <row r="39" spans="1:14" ht="12.75">
      <c r="A39" s="6">
        <f>DATE(A36-1,10,1)</f>
        <v>44835</v>
      </c>
      <c r="C39" s="6">
        <f>DATE(A36,9,1)</f>
        <v>45170</v>
      </c>
      <c r="E39" s="7">
        <f>SUM(E37:E38)</f>
        <v>700000</v>
      </c>
      <c r="G39" s="10">
        <f>+G37</f>
        <v>0.06</v>
      </c>
      <c r="I39" s="11">
        <f>+C39-A39</f>
        <v>335</v>
      </c>
      <c r="K39" s="12">
        <f>+E39*G39*I39/365</f>
        <v>38547.94520547945</v>
      </c>
      <c r="M39" s="7" t="s">
        <v>3</v>
      </c>
      <c r="N39" s="14">
        <f>SUM(N37:N38)</f>
        <v>92246.57534246575</v>
      </c>
    </row>
    <row r="40" spans="1:13" ht="12.75">
      <c r="A40" s="61">
        <f>A36+1</f>
        <v>2024</v>
      </c>
      <c r="G40" s="10"/>
      <c r="M40" s="7" t="str">
        <f>CONCATENATE("FY"," ",A40)</f>
        <v>FY 2024</v>
      </c>
    </row>
    <row r="41" spans="1:14" ht="12.75">
      <c r="A41" s="6">
        <f>DATE(A40-1,9,1)</f>
        <v>45170</v>
      </c>
      <c r="C41" s="6">
        <f>DATE(A40-1,10,1)</f>
        <v>45200</v>
      </c>
      <c r="E41" s="7">
        <f>+E39</f>
        <v>700000</v>
      </c>
      <c r="G41" s="10">
        <f>+G39</f>
        <v>0.06</v>
      </c>
      <c r="I41" s="11">
        <f>+C41-A41</f>
        <v>30</v>
      </c>
      <c r="K41" s="12">
        <f>+E41*G41*I41/365</f>
        <v>3452.054794520548</v>
      </c>
      <c r="M41" s="7" t="s">
        <v>2</v>
      </c>
      <c r="N41" s="7">
        <f>SUM(K41:K43)</f>
        <v>39353.42465753425</v>
      </c>
    </row>
    <row r="42" spans="1:14" ht="12.75">
      <c r="A42" s="6">
        <f>DATE(A40-1,10,1)</f>
        <v>45200</v>
      </c>
      <c r="E42" s="7">
        <f>+E38</f>
        <v>-50000</v>
      </c>
      <c r="G42" s="10"/>
      <c r="M42" s="7" t="s">
        <v>4</v>
      </c>
      <c r="N42" s="15">
        <f>-E42</f>
        <v>50000</v>
      </c>
    </row>
    <row r="43" spans="1:14" ht="12.75">
      <c r="A43" s="6">
        <f>DATE(A40-1,10,1)</f>
        <v>45200</v>
      </c>
      <c r="C43" s="6">
        <f>DATE(A40,9,1)</f>
        <v>45536</v>
      </c>
      <c r="E43" s="7">
        <f>SUM(E41:E42)</f>
        <v>650000</v>
      </c>
      <c r="G43" s="10">
        <f>+G41</f>
        <v>0.06</v>
      </c>
      <c r="I43" s="11">
        <f>+C43-A43</f>
        <v>336</v>
      </c>
      <c r="K43" s="12">
        <f>+E43*G43*I43/365</f>
        <v>35901.3698630137</v>
      </c>
      <c r="M43" s="7" t="s">
        <v>3</v>
      </c>
      <c r="N43" s="14">
        <f>SUM(N41:N42)</f>
        <v>89353.42465753425</v>
      </c>
    </row>
    <row r="44" spans="1:13" ht="12.75">
      <c r="A44" s="61">
        <f>A40+1</f>
        <v>2025</v>
      </c>
      <c r="G44" s="10"/>
      <c r="M44" s="7" t="str">
        <f>CONCATENATE("FY"," ",A44)</f>
        <v>FY 2025</v>
      </c>
    </row>
    <row r="45" spans="1:14" ht="12.75">
      <c r="A45" s="6">
        <f>DATE(A44-1,9,1)</f>
        <v>45536</v>
      </c>
      <c r="C45" s="6">
        <f>DATE(A44-1,10,1)</f>
        <v>45566</v>
      </c>
      <c r="E45" s="7">
        <f>+E43</f>
        <v>650000</v>
      </c>
      <c r="G45" s="10">
        <f>+G43</f>
        <v>0.06</v>
      </c>
      <c r="I45" s="11">
        <f>+C45-A45</f>
        <v>30</v>
      </c>
      <c r="K45" s="12">
        <f>+E45*G45*I45/365</f>
        <v>3205.4794520547944</v>
      </c>
      <c r="M45" s="7" t="s">
        <v>2</v>
      </c>
      <c r="N45" s="7">
        <f>SUM(K45:K47)</f>
        <v>36246.57534246575</v>
      </c>
    </row>
    <row r="46" spans="1:14" ht="12.75">
      <c r="A46" s="6">
        <f>DATE(A44-1,10,1)</f>
        <v>45566</v>
      </c>
      <c r="E46" s="7">
        <f>+E42</f>
        <v>-50000</v>
      </c>
      <c r="G46" s="10"/>
      <c r="M46" s="7" t="s">
        <v>4</v>
      </c>
      <c r="N46" s="15">
        <f>-E46</f>
        <v>50000</v>
      </c>
    </row>
    <row r="47" spans="1:14" ht="12.75">
      <c r="A47" s="6">
        <f>DATE(A44-1,10,1)</f>
        <v>45566</v>
      </c>
      <c r="C47" s="6">
        <f>DATE(A44,9,1)</f>
        <v>45901</v>
      </c>
      <c r="E47" s="7">
        <f>SUM(E45:E46)</f>
        <v>600000</v>
      </c>
      <c r="G47" s="10">
        <f>+G45</f>
        <v>0.06</v>
      </c>
      <c r="I47" s="11">
        <f>+C47-A47</f>
        <v>335</v>
      </c>
      <c r="K47" s="12">
        <f>+E47*G47*I47/365</f>
        <v>33041.09589041096</v>
      </c>
      <c r="M47" s="7" t="s">
        <v>3</v>
      </c>
      <c r="N47" s="14">
        <f>SUM(N45:N46)</f>
        <v>86246.57534246575</v>
      </c>
    </row>
    <row r="48" spans="1:13" ht="12.75">
      <c r="A48" s="61">
        <f>A44+1</f>
        <v>2026</v>
      </c>
      <c r="G48" s="16"/>
      <c r="M48" s="7" t="str">
        <f>CONCATENATE("FY"," ",A48)</f>
        <v>FY 2026</v>
      </c>
    </row>
    <row r="49" spans="1:14" ht="12.75">
      <c r="A49" s="6">
        <f>DATE(A48-1,9,1)</f>
        <v>45901</v>
      </c>
      <c r="C49" s="6">
        <f>DATE(A48-1,10,1)</f>
        <v>45931</v>
      </c>
      <c r="E49" s="7">
        <f>+E47</f>
        <v>600000</v>
      </c>
      <c r="G49" s="10">
        <f>+G47</f>
        <v>0.06</v>
      </c>
      <c r="I49" s="11">
        <f>+C49-A49</f>
        <v>30</v>
      </c>
      <c r="K49" s="12">
        <f>+E49*G49*I49/365</f>
        <v>2958.904109589041</v>
      </c>
      <c r="M49" s="7" t="s">
        <v>2</v>
      </c>
      <c r="N49" s="7">
        <f>SUM(K49:K51)</f>
        <v>33246.57534246575</v>
      </c>
    </row>
    <row r="50" spans="1:14" ht="12.75">
      <c r="A50" s="6">
        <f>DATE(A48-1,10,1)</f>
        <v>45931</v>
      </c>
      <c r="E50" s="7">
        <f>+E46</f>
        <v>-50000</v>
      </c>
      <c r="G50" s="10"/>
      <c r="M50" s="7" t="s">
        <v>4</v>
      </c>
      <c r="N50" s="15">
        <f>-E50</f>
        <v>50000</v>
      </c>
    </row>
    <row r="51" spans="1:14" ht="12.75">
      <c r="A51" s="6">
        <f>DATE(A48-1,10,1)</f>
        <v>45931</v>
      </c>
      <c r="C51" s="6">
        <f>DATE(A48,9,1)</f>
        <v>46266</v>
      </c>
      <c r="E51" s="7">
        <f>SUM(E49:E50)</f>
        <v>550000</v>
      </c>
      <c r="G51" s="10">
        <f>+G49</f>
        <v>0.06</v>
      </c>
      <c r="I51" s="11">
        <f>+C51-A51</f>
        <v>335</v>
      </c>
      <c r="K51" s="12">
        <f>+E51*G51*I51/365</f>
        <v>30287.671232876713</v>
      </c>
      <c r="M51" s="7" t="s">
        <v>3</v>
      </c>
      <c r="N51" s="14">
        <f>SUM(N49:N50)</f>
        <v>83246.57534246575</v>
      </c>
    </row>
    <row r="52" spans="1:13" ht="12.75">
      <c r="A52" s="61">
        <f>A48+1</f>
        <v>2027</v>
      </c>
      <c r="G52" s="16"/>
      <c r="M52" s="7" t="str">
        <f>CONCATENATE("FY"," ",A52)</f>
        <v>FY 2027</v>
      </c>
    </row>
    <row r="53" spans="1:14" ht="12.75">
      <c r="A53" s="6">
        <f>DATE(A52-1,9,1)</f>
        <v>46266</v>
      </c>
      <c r="C53" s="6">
        <f>DATE(A52-1,10,1)</f>
        <v>46296</v>
      </c>
      <c r="E53" s="7">
        <f>+E51</f>
        <v>550000</v>
      </c>
      <c r="G53" s="10">
        <f>+G51</f>
        <v>0.06</v>
      </c>
      <c r="I53" s="11">
        <f>+C53-A53</f>
        <v>30</v>
      </c>
      <c r="K53" s="12">
        <f>+E53*G53*I53/365</f>
        <v>2712.328767123288</v>
      </c>
      <c r="M53" s="7" t="s">
        <v>2</v>
      </c>
      <c r="N53" s="7">
        <f>SUM(K53:K55)</f>
        <v>30246.575342465752</v>
      </c>
    </row>
    <row r="54" spans="1:14" ht="12.75">
      <c r="A54" s="6">
        <f>DATE(A52-1,10,1)</f>
        <v>46296</v>
      </c>
      <c r="E54" s="7">
        <f>+E50</f>
        <v>-50000</v>
      </c>
      <c r="G54" s="10"/>
      <c r="M54" s="7" t="s">
        <v>4</v>
      </c>
      <c r="N54" s="15">
        <f>-E54</f>
        <v>50000</v>
      </c>
    </row>
    <row r="55" spans="1:14" ht="12.75">
      <c r="A55" s="6">
        <f>DATE(A52-1,10,1)</f>
        <v>46296</v>
      </c>
      <c r="C55" s="6">
        <f>DATE(A52,9,1)</f>
        <v>46631</v>
      </c>
      <c r="E55" s="7">
        <f>SUM(E53:E54)</f>
        <v>500000</v>
      </c>
      <c r="G55" s="10">
        <f>+G53</f>
        <v>0.06</v>
      </c>
      <c r="I55" s="11">
        <f>+C55-A55</f>
        <v>335</v>
      </c>
      <c r="K55" s="12">
        <f>+E55*G55*I55/365</f>
        <v>27534.246575342466</v>
      </c>
      <c r="M55" s="7" t="s">
        <v>3</v>
      </c>
      <c r="N55" s="14">
        <f>SUM(N53:N54)</f>
        <v>80246.57534246575</v>
      </c>
    </row>
    <row r="56" spans="1:13" ht="12.75">
      <c r="A56" s="61">
        <f>A52+1</f>
        <v>2028</v>
      </c>
      <c r="G56" s="16"/>
      <c r="M56" s="7" t="str">
        <f>CONCATENATE("FY"," ",A56)</f>
        <v>FY 2028</v>
      </c>
    </row>
    <row r="57" spans="1:14" ht="12.75">
      <c r="A57" s="6">
        <f>DATE(A56-1,9,1)</f>
        <v>46631</v>
      </c>
      <c r="C57" s="6">
        <f>DATE(A56-1,10,1)</f>
        <v>46661</v>
      </c>
      <c r="E57" s="7">
        <f>+E55</f>
        <v>500000</v>
      </c>
      <c r="G57" s="10">
        <f>+G55</f>
        <v>0.06</v>
      </c>
      <c r="I57" s="11">
        <f>+C57-A57</f>
        <v>30</v>
      </c>
      <c r="K57" s="12">
        <f>+E57*G57*I57/365</f>
        <v>2465.753424657534</v>
      </c>
      <c r="M57" s="7" t="s">
        <v>2</v>
      </c>
      <c r="N57" s="7">
        <f>SUM(K57:K59)</f>
        <v>27320.54794520548</v>
      </c>
    </row>
    <row r="58" spans="1:14" ht="12.75">
      <c r="A58" s="6">
        <f>DATE(A56-1,10,1)</f>
        <v>46661</v>
      </c>
      <c r="E58" s="7">
        <f>+E54</f>
        <v>-50000</v>
      </c>
      <c r="G58" s="10"/>
      <c r="M58" s="7" t="s">
        <v>4</v>
      </c>
      <c r="N58" s="15">
        <f>-E58</f>
        <v>50000</v>
      </c>
    </row>
    <row r="59" spans="1:14" ht="12.75">
      <c r="A59" s="6">
        <f>DATE(A56-1,10,1)</f>
        <v>46661</v>
      </c>
      <c r="C59" s="6">
        <f>DATE(A56,9,1)</f>
        <v>46997</v>
      </c>
      <c r="E59" s="7">
        <f>SUM(E57:E58)</f>
        <v>450000</v>
      </c>
      <c r="G59" s="10">
        <f>+G57</f>
        <v>0.06</v>
      </c>
      <c r="I59" s="11">
        <f>+C59-A59</f>
        <v>336</v>
      </c>
      <c r="K59" s="12">
        <f>+E59*G59*I59/365</f>
        <v>24854.794520547945</v>
      </c>
      <c r="M59" s="7" t="s">
        <v>3</v>
      </c>
      <c r="N59" s="14">
        <f>SUM(N57:N58)</f>
        <v>77320.54794520547</v>
      </c>
    </row>
    <row r="60" spans="1:13" ht="12.75">
      <c r="A60" s="61">
        <f>A56+1</f>
        <v>2029</v>
      </c>
      <c r="G60" s="16"/>
      <c r="M60" s="7" t="str">
        <f>CONCATENATE("FY"," ",A60)</f>
        <v>FY 2029</v>
      </c>
    </row>
    <row r="61" spans="1:14" ht="12.75">
      <c r="A61" s="6">
        <f>DATE(A60-1,9,1)</f>
        <v>46997</v>
      </c>
      <c r="C61" s="6">
        <f>DATE(A60-1,10,1)</f>
        <v>47027</v>
      </c>
      <c r="E61" s="7">
        <f>+E59</f>
        <v>450000</v>
      </c>
      <c r="G61" s="10">
        <f>+G59</f>
        <v>0.06</v>
      </c>
      <c r="I61" s="11">
        <f>+C61-A61</f>
        <v>30</v>
      </c>
      <c r="K61" s="12">
        <f>+E61*G61*I61/365</f>
        <v>2219.178082191781</v>
      </c>
      <c r="M61" s="7" t="s">
        <v>2</v>
      </c>
      <c r="N61" s="7">
        <f>SUM(K61:K63)</f>
        <v>24246.575342465756</v>
      </c>
    </row>
    <row r="62" spans="1:14" ht="12.75">
      <c r="A62" s="6">
        <f>DATE(A60-1,10,1)</f>
        <v>47027</v>
      </c>
      <c r="E62" s="7">
        <f>+E58</f>
        <v>-50000</v>
      </c>
      <c r="G62" s="10"/>
      <c r="M62" s="7" t="s">
        <v>4</v>
      </c>
      <c r="N62" s="15">
        <f>-E62</f>
        <v>50000</v>
      </c>
    </row>
    <row r="63" spans="1:14" ht="12.75">
      <c r="A63" s="6">
        <f>DATE(A60-1,10,1)</f>
        <v>47027</v>
      </c>
      <c r="C63" s="6">
        <f>DATE(A60,9,1)</f>
        <v>47362</v>
      </c>
      <c r="E63" s="7">
        <f>SUM(E61:E62)</f>
        <v>400000</v>
      </c>
      <c r="G63" s="10">
        <f>+G61</f>
        <v>0.06</v>
      </c>
      <c r="I63" s="11">
        <f>+C63-A63</f>
        <v>335</v>
      </c>
      <c r="K63" s="12">
        <f>+E63*G63*I63/365</f>
        <v>22027.397260273974</v>
      </c>
      <c r="M63" s="7" t="s">
        <v>3</v>
      </c>
      <c r="N63" s="14">
        <f>SUM(N61:N62)</f>
        <v>74246.57534246576</v>
      </c>
    </row>
    <row r="64" spans="1:13" ht="12.75">
      <c r="A64" s="61">
        <f>A60+1</f>
        <v>2030</v>
      </c>
      <c r="G64" s="16"/>
      <c r="M64" s="7" t="str">
        <f>CONCATENATE("FY"," ",A64)</f>
        <v>FY 2030</v>
      </c>
    </row>
    <row r="65" spans="1:14" ht="12.75">
      <c r="A65" s="6">
        <f>DATE(A64-1,9,1)</f>
        <v>47362</v>
      </c>
      <c r="C65" s="6">
        <f>DATE(A64-1,10,1)</f>
        <v>47392</v>
      </c>
      <c r="E65" s="7">
        <f>+E63</f>
        <v>400000</v>
      </c>
      <c r="G65" s="10">
        <f>+G63</f>
        <v>0.06</v>
      </c>
      <c r="I65" s="11">
        <f>+C65-A65</f>
        <v>30</v>
      </c>
      <c r="K65" s="12">
        <f>+E65*G65*I65/365</f>
        <v>1972.6027397260275</v>
      </c>
      <c r="M65" s="7" t="s">
        <v>2</v>
      </c>
      <c r="N65" s="7">
        <f>SUM(K65:K67)</f>
        <v>21246.575342465752</v>
      </c>
    </row>
    <row r="66" spans="1:14" ht="12.75">
      <c r="A66" s="6">
        <f>DATE(A64-1,10,1)</f>
        <v>47392</v>
      </c>
      <c r="E66" s="7">
        <f>+E62</f>
        <v>-50000</v>
      </c>
      <c r="G66" s="10"/>
      <c r="M66" s="7" t="s">
        <v>4</v>
      </c>
      <c r="N66" s="15">
        <f>-E66</f>
        <v>50000</v>
      </c>
    </row>
    <row r="67" spans="1:14" ht="12.75">
      <c r="A67" s="6">
        <f>DATE(A64-1,10,1)</f>
        <v>47392</v>
      </c>
      <c r="C67" s="6">
        <f>DATE(A64,9,1)</f>
        <v>47727</v>
      </c>
      <c r="E67" s="7">
        <f>SUM(E65:E66)</f>
        <v>350000</v>
      </c>
      <c r="G67" s="10">
        <f>+G65</f>
        <v>0.06</v>
      </c>
      <c r="I67" s="11">
        <f>+C67-A67</f>
        <v>335</v>
      </c>
      <c r="K67" s="12">
        <f>+E67*G67*I67/365</f>
        <v>19273.972602739726</v>
      </c>
      <c r="M67" s="7" t="s">
        <v>3</v>
      </c>
      <c r="N67" s="14">
        <f>SUM(N65:N66)</f>
        <v>71246.57534246575</v>
      </c>
    </row>
    <row r="68" spans="1:13" ht="12.75">
      <c r="A68" s="61">
        <f>A64+1</f>
        <v>2031</v>
      </c>
      <c r="G68" s="16"/>
      <c r="M68" s="7" t="str">
        <f>CONCATENATE("FY"," ",A68)</f>
        <v>FY 2031</v>
      </c>
    </row>
    <row r="69" spans="1:14" ht="12.75">
      <c r="A69" s="6">
        <f>DATE(A68-1,9,1)</f>
        <v>47727</v>
      </c>
      <c r="C69" s="6">
        <f>DATE(A68-1,10,1)</f>
        <v>47757</v>
      </c>
      <c r="E69" s="7">
        <f>+E67</f>
        <v>350000</v>
      </c>
      <c r="G69" s="10">
        <f>+G67</f>
        <v>0.06</v>
      </c>
      <c r="I69" s="11">
        <f>+C69-A69</f>
        <v>30</v>
      </c>
      <c r="K69" s="12">
        <f>+E69*G69*I69/365</f>
        <v>1726.027397260274</v>
      </c>
      <c r="M69" s="7" t="s">
        <v>2</v>
      </c>
      <c r="N69" s="7">
        <f>SUM(K69:K71)</f>
        <v>18246.575342465752</v>
      </c>
    </row>
    <row r="70" spans="1:14" ht="12.75">
      <c r="A70" s="6">
        <f>DATE(A68-1,10,1)</f>
        <v>47757</v>
      </c>
      <c r="E70" s="7">
        <f>+E66</f>
        <v>-50000</v>
      </c>
      <c r="G70" s="10"/>
      <c r="M70" s="7" t="s">
        <v>4</v>
      </c>
      <c r="N70" s="15">
        <f>-E70</f>
        <v>50000</v>
      </c>
    </row>
    <row r="71" spans="1:14" ht="12.75">
      <c r="A71" s="6">
        <f>DATE(A68-1,10,1)</f>
        <v>47757</v>
      </c>
      <c r="C71" s="6">
        <f>DATE(A68,9,1)</f>
        <v>48092</v>
      </c>
      <c r="E71" s="7">
        <f>SUM(E69:E70)</f>
        <v>300000</v>
      </c>
      <c r="G71" s="10">
        <f>+G69</f>
        <v>0.06</v>
      </c>
      <c r="I71" s="11">
        <f>+C71-A71</f>
        <v>335</v>
      </c>
      <c r="K71" s="12">
        <f>+E71*G71*I71/365</f>
        <v>16520.54794520548</v>
      </c>
      <c r="M71" s="7" t="s">
        <v>3</v>
      </c>
      <c r="N71" s="14">
        <f>SUM(N69:N70)</f>
        <v>68246.57534246575</v>
      </c>
    </row>
    <row r="72" spans="1:13" ht="12.75">
      <c r="A72" s="61">
        <f>A68+1</f>
        <v>2032</v>
      </c>
      <c r="G72" s="16"/>
      <c r="M72" s="7" t="str">
        <f>CONCATENATE("FY"," ",A72)</f>
        <v>FY 2032</v>
      </c>
    </row>
    <row r="73" spans="1:14" ht="12.75">
      <c r="A73" s="6">
        <f>DATE(A72-1,9,1)</f>
        <v>48092</v>
      </c>
      <c r="C73" s="6">
        <f>DATE(A72-1,10,1)</f>
        <v>48122</v>
      </c>
      <c r="E73" s="7">
        <f>+E71</f>
        <v>300000</v>
      </c>
      <c r="G73" s="10">
        <f>+G71</f>
        <v>0.06</v>
      </c>
      <c r="I73" s="11">
        <f>+C73-A73</f>
        <v>30</v>
      </c>
      <c r="K73" s="12">
        <f>+E73*G73*I73/365</f>
        <v>1479.4520547945206</v>
      </c>
      <c r="M73" s="7" t="s">
        <v>2</v>
      </c>
      <c r="N73" s="7">
        <f>SUM(K73:K75)</f>
        <v>15287.671232876713</v>
      </c>
    </row>
    <row r="74" spans="1:14" ht="12.75">
      <c r="A74" s="6">
        <f>DATE(A72-1,10,1)</f>
        <v>48122</v>
      </c>
      <c r="E74" s="7">
        <f>+E70</f>
        <v>-50000</v>
      </c>
      <c r="G74" s="10"/>
      <c r="M74" s="7" t="s">
        <v>4</v>
      </c>
      <c r="N74" s="15">
        <f>-E74</f>
        <v>50000</v>
      </c>
    </row>
    <row r="75" spans="1:14" ht="12.75">
      <c r="A75" s="6">
        <f>DATE(A72-1,10,1)</f>
        <v>48122</v>
      </c>
      <c r="C75" s="6">
        <f>DATE(A72,9,1)</f>
        <v>48458</v>
      </c>
      <c r="E75" s="7">
        <f>SUM(E73:E74)</f>
        <v>250000</v>
      </c>
      <c r="G75" s="10">
        <f>+G73</f>
        <v>0.06</v>
      </c>
      <c r="I75" s="11">
        <f>+C75-A75</f>
        <v>336</v>
      </c>
      <c r="K75" s="12">
        <f>+E75*G75*I75/365</f>
        <v>13808.219178082192</v>
      </c>
      <c r="M75" s="7" t="s">
        <v>3</v>
      </c>
      <c r="N75" s="14">
        <f>SUM(N73:N74)</f>
        <v>65287.67123287672</v>
      </c>
    </row>
    <row r="76" spans="1:13" ht="12.75">
      <c r="A76" s="61">
        <f>A72+1</f>
        <v>2033</v>
      </c>
      <c r="G76" s="16"/>
      <c r="M76" s="7" t="str">
        <f>CONCATENATE("FY"," ",A76)</f>
        <v>FY 2033</v>
      </c>
    </row>
    <row r="77" spans="1:14" ht="12.75">
      <c r="A77" s="6">
        <f>DATE(A76-1,9,1)</f>
        <v>48458</v>
      </c>
      <c r="C77" s="6">
        <f>DATE(A76-1,10,1)</f>
        <v>48488</v>
      </c>
      <c r="E77" s="7">
        <f>+E75</f>
        <v>250000</v>
      </c>
      <c r="G77" s="10">
        <f>+G75</f>
        <v>0.06</v>
      </c>
      <c r="I77" s="11">
        <f>+C77-A77</f>
        <v>30</v>
      </c>
      <c r="K77" s="12">
        <f>+E77*G77*I77/365</f>
        <v>1232.876712328767</v>
      </c>
      <c r="M77" s="7" t="s">
        <v>2</v>
      </c>
      <c r="N77" s="7">
        <f>SUM(K77:K79)</f>
        <v>12246.575342465754</v>
      </c>
    </row>
    <row r="78" spans="1:14" ht="12.75">
      <c r="A78" s="6">
        <f>DATE(A76-1,10,1)</f>
        <v>48488</v>
      </c>
      <c r="E78" s="7">
        <f>+E74</f>
        <v>-50000</v>
      </c>
      <c r="G78" s="10"/>
      <c r="M78" s="7" t="s">
        <v>4</v>
      </c>
      <c r="N78" s="15">
        <f>-E78</f>
        <v>50000</v>
      </c>
    </row>
    <row r="79" spans="1:14" ht="12.75">
      <c r="A79" s="6">
        <f>DATE(A76-1,10,1)</f>
        <v>48488</v>
      </c>
      <c r="C79" s="6">
        <f>DATE(A76,9,1)</f>
        <v>48823</v>
      </c>
      <c r="E79" s="7">
        <f>SUM(E77:E78)</f>
        <v>200000</v>
      </c>
      <c r="G79" s="10">
        <f>+G77</f>
        <v>0.06</v>
      </c>
      <c r="I79" s="11">
        <f>+C79-A79</f>
        <v>335</v>
      </c>
      <c r="K79" s="12">
        <f>+E79*G79*I79/365</f>
        <v>11013.698630136987</v>
      </c>
      <c r="M79" s="7" t="s">
        <v>3</v>
      </c>
      <c r="N79" s="14">
        <f>SUM(N77:N78)</f>
        <v>62246.57534246575</v>
      </c>
    </row>
    <row r="80" spans="1:13" ht="12.75">
      <c r="A80" s="61">
        <f>A76+1</f>
        <v>2034</v>
      </c>
      <c r="G80" s="16"/>
      <c r="M80" s="7" t="str">
        <f>CONCATENATE("FY"," ",A80)</f>
        <v>FY 2034</v>
      </c>
    </row>
    <row r="81" spans="1:14" ht="12.75">
      <c r="A81" s="6">
        <f>DATE(A80-1,9,1)</f>
        <v>48823</v>
      </c>
      <c r="C81" s="6">
        <f>DATE(A80-1,10,1)</f>
        <v>48853</v>
      </c>
      <c r="E81" s="7">
        <f>+E79</f>
        <v>200000</v>
      </c>
      <c r="G81" s="10">
        <f>+G79</f>
        <v>0.06</v>
      </c>
      <c r="I81" s="11">
        <f>+C81-A81</f>
        <v>30</v>
      </c>
      <c r="K81" s="12">
        <f>+E81*G81*I81/365</f>
        <v>986.3013698630137</v>
      </c>
      <c r="M81" s="7" t="s">
        <v>2</v>
      </c>
      <c r="N81" s="7">
        <f>SUM(K81:K83)</f>
        <v>9246.575342465752</v>
      </c>
    </row>
    <row r="82" spans="1:14" ht="12.75">
      <c r="A82" s="6">
        <f>DATE(A80-1,10,1)</f>
        <v>48853</v>
      </c>
      <c r="E82" s="7">
        <f>+E78</f>
        <v>-50000</v>
      </c>
      <c r="G82" s="10"/>
      <c r="M82" s="7" t="s">
        <v>4</v>
      </c>
      <c r="N82" s="15">
        <f>-E82</f>
        <v>50000</v>
      </c>
    </row>
    <row r="83" spans="1:14" ht="12.75">
      <c r="A83" s="6">
        <f>DATE(A80-1,10,1)</f>
        <v>48853</v>
      </c>
      <c r="C83" s="6">
        <f>DATE(A80,9,1)</f>
        <v>49188</v>
      </c>
      <c r="E83" s="7">
        <f>SUM(E81:E82)</f>
        <v>150000</v>
      </c>
      <c r="G83" s="10">
        <f>+G81</f>
        <v>0.06</v>
      </c>
      <c r="I83" s="11">
        <f>+C83-A83</f>
        <v>335</v>
      </c>
      <c r="K83" s="12">
        <f>+E83*G83*I83/365</f>
        <v>8260.27397260274</v>
      </c>
      <c r="M83" s="7" t="s">
        <v>3</v>
      </c>
      <c r="N83" s="14">
        <f>SUM(N81:N82)</f>
        <v>59246.57534246575</v>
      </c>
    </row>
    <row r="84" spans="1:13" ht="12.75">
      <c r="A84" s="61">
        <f>A80+1</f>
        <v>2035</v>
      </c>
      <c r="G84" s="16"/>
      <c r="M84" s="7" t="str">
        <f>CONCATENATE("FY"," ",A84)</f>
        <v>FY 2035</v>
      </c>
    </row>
    <row r="85" spans="1:14" ht="12.75">
      <c r="A85" s="6">
        <f>DATE(A84-1,9,1)</f>
        <v>49188</v>
      </c>
      <c r="C85" s="6">
        <f>DATE(A84-1,10,1)</f>
        <v>49218</v>
      </c>
      <c r="E85" s="7">
        <f>+E83</f>
        <v>150000</v>
      </c>
      <c r="G85" s="10">
        <f>+G83</f>
        <v>0.06</v>
      </c>
      <c r="I85" s="11">
        <f>+C85-A85</f>
        <v>30</v>
      </c>
      <c r="K85" s="12">
        <f>+E85*G85*I85/365</f>
        <v>739.7260273972603</v>
      </c>
      <c r="M85" s="7" t="s">
        <v>2</v>
      </c>
      <c r="N85" s="7">
        <f>SUM(K85:K87)</f>
        <v>6246.575342465754</v>
      </c>
    </row>
    <row r="86" spans="1:14" ht="12.75">
      <c r="A86" s="6">
        <f>DATE(A84-1,10,1)</f>
        <v>49218</v>
      </c>
      <c r="E86" s="7">
        <f>+E82</f>
        <v>-50000</v>
      </c>
      <c r="G86" s="10"/>
      <c r="M86" s="7" t="s">
        <v>4</v>
      </c>
      <c r="N86" s="15">
        <f>-E86</f>
        <v>50000</v>
      </c>
    </row>
    <row r="87" spans="1:14" ht="12.75">
      <c r="A87" s="6">
        <f>DATE(A84-1,10,1)</f>
        <v>49218</v>
      </c>
      <c r="C87" s="6">
        <f>DATE(A84,9,1)</f>
        <v>49553</v>
      </c>
      <c r="E87" s="7">
        <f>SUM(E85:E86)</f>
        <v>100000</v>
      </c>
      <c r="G87" s="10">
        <f>+G85</f>
        <v>0.06</v>
      </c>
      <c r="I87" s="11">
        <f>+C87-A87</f>
        <v>335</v>
      </c>
      <c r="K87" s="12">
        <f>+E87*G87*I87/365</f>
        <v>5506.8493150684935</v>
      </c>
      <c r="M87" s="7" t="s">
        <v>3</v>
      </c>
      <c r="N87" s="14">
        <f>SUM(N85:N86)</f>
        <v>56246.57534246575</v>
      </c>
    </row>
    <row r="88" spans="1:13" ht="12.75">
      <c r="A88" s="61">
        <f>A84+1</f>
        <v>2036</v>
      </c>
      <c r="G88" s="16"/>
      <c r="M88" s="7" t="str">
        <f>CONCATENATE("FY"," ",A88)</f>
        <v>FY 2036</v>
      </c>
    </row>
    <row r="89" spans="1:14" ht="12.75">
      <c r="A89" s="6">
        <f>DATE(A88-1,9,1)</f>
        <v>49553</v>
      </c>
      <c r="C89" s="6">
        <f>DATE(A88-1,10,1)</f>
        <v>49583</v>
      </c>
      <c r="E89" s="7">
        <f>+E87</f>
        <v>100000</v>
      </c>
      <c r="G89" s="10">
        <f>+G87</f>
        <v>0.06</v>
      </c>
      <c r="I89" s="11">
        <f>+C89-A89</f>
        <v>30</v>
      </c>
      <c r="K89" s="12">
        <f>+E89*G89*I89/365</f>
        <v>493.1506849315069</v>
      </c>
      <c r="M89" s="7" t="s">
        <v>2</v>
      </c>
      <c r="N89" s="7">
        <f>SUM(K89:K91)</f>
        <v>3254.7945205479455</v>
      </c>
    </row>
    <row r="90" spans="1:14" ht="12.75">
      <c r="A90" s="6">
        <f>DATE(A88-1,10,1)</f>
        <v>49583</v>
      </c>
      <c r="E90" s="7">
        <f>+E86</f>
        <v>-50000</v>
      </c>
      <c r="G90" s="10"/>
      <c r="M90" s="7" t="s">
        <v>4</v>
      </c>
      <c r="N90" s="15">
        <f>-E90</f>
        <v>50000</v>
      </c>
    </row>
    <row r="91" spans="1:14" ht="12.75">
      <c r="A91" s="6">
        <f>DATE(A88-1,10,1)</f>
        <v>49583</v>
      </c>
      <c r="C91" s="6">
        <f>DATE(A88,9,1)</f>
        <v>49919</v>
      </c>
      <c r="E91" s="7">
        <f>SUM(E89:E90)</f>
        <v>50000</v>
      </c>
      <c r="G91" s="10">
        <f>+G89</f>
        <v>0.06</v>
      </c>
      <c r="I91" s="11">
        <f>+C91-A91</f>
        <v>336</v>
      </c>
      <c r="K91" s="12">
        <f>+E91*G91*I91/365</f>
        <v>2761.6438356164385</v>
      </c>
      <c r="M91" s="7" t="s">
        <v>3</v>
      </c>
      <c r="N91" s="14">
        <f>SUM(N89:N90)</f>
        <v>53254.79452054795</v>
      </c>
    </row>
    <row r="92" spans="1:13" ht="12.75">
      <c r="A92" s="61">
        <f>A88+1</f>
        <v>2037</v>
      </c>
      <c r="G92" s="16"/>
      <c r="M92" s="7" t="str">
        <f>CONCATENATE("FY"," ",A92)</f>
        <v>FY 2037</v>
      </c>
    </row>
    <row r="93" spans="1:14" ht="12.75">
      <c r="A93" s="6">
        <f>DATE(A92-1,9,1)</f>
        <v>49919</v>
      </c>
      <c r="C93" s="6">
        <f>DATE(A92-1,10,1)</f>
        <v>49949</v>
      </c>
      <c r="E93" s="7">
        <f>+E91</f>
        <v>50000</v>
      </c>
      <c r="G93" s="10">
        <f>+G91</f>
        <v>0.06</v>
      </c>
      <c r="I93" s="11">
        <f>+C93-A93</f>
        <v>30</v>
      </c>
      <c r="K93" s="12">
        <f>+E93*G93*I93/365</f>
        <v>246.57534246575344</v>
      </c>
      <c r="M93" s="7" t="s">
        <v>2</v>
      </c>
      <c r="N93" s="7">
        <f>SUM(K93:K95)</f>
        <v>246.57534246575344</v>
      </c>
    </row>
    <row r="94" spans="1:14" ht="12.75">
      <c r="A94" s="6">
        <f>DATE(A92-1,10,1)</f>
        <v>49949</v>
      </c>
      <c r="E94" s="7">
        <f>+E90</f>
        <v>-50000</v>
      </c>
      <c r="G94" s="10"/>
      <c r="M94" s="7" t="s">
        <v>4</v>
      </c>
      <c r="N94" s="15">
        <f>-E94</f>
        <v>50000</v>
      </c>
    </row>
    <row r="95" spans="1:14" ht="12.75">
      <c r="A95" s="6">
        <f>DATE(A92-1,10,1)</f>
        <v>49949</v>
      </c>
      <c r="C95" s="6">
        <f>DATE(A92,9,1)</f>
        <v>50284</v>
      </c>
      <c r="E95" s="7">
        <f>SUM(E93:E94)</f>
        <v>0</v>
      </c>
      <c r="G95" s="10">
        <f>+G93</f>
        <v>0.06</v>
      </c>
      <c r="I95" s="11">
        <f>+C95-A95</f>
        <v>335</v>
      </c>
      <c r="K95" s="12">
        <f>+E95*G95*I95/365</f>
        <v>0</v>
      </c>
      <c r="M95" s="7" t="s">
        <v>3</v>
      </c>
      <c r="N95" s="14">
        <f>SUM(N93:N94)</f>
        <v>50246.57534246575</v>
      </c>
    </row>
    <row r="96" spans="7:14" ht="12.75">
      <c r="G96" s="9"/>
      <c r="I96" s="11"/>
      <c r="K96" s="12"/>
      <c r="N96" s="14"/>
    </row>
    <row r="97" spans="1:14" ht="12.75">
      <c r="A97" s="17"/>
      <c r="B97" s="18"/>
      <c r="C97" s="19"/>
      <c r="D97" s="18"/>
      <c r="E97" s="20"/>
      <c r="F97" s="18"/>
      <c r="G97" s="18"/>
      <c r="H97" s="21"/>
      <c r="I97" s="18"/>
      <c r="J97" s="18"/>
      <c r="K97" s="18"/>
      <c r="L97" s="18"/>
      <c r="M97" s="20"/>
      <c r="N97" s="22"/>
    </row>
    <row r="98" spans="1:14" ht="12.75">
      <c r="A98" s="23"/>
      <c r="B98" s="4"/>
      <c r="C98" s="24"/>
      <c r="D98" s="4"/>
      <c r="E98" s="4" t="s">
        <v>5</v>
      </c>
      <c r="F98" s="4"/>
      <c r="G98" s="4"/>
      <c r="H98" s="25"/>
      <c r="I98" s="4"/>
      <c r="J98" s="4"/>
      <c r="K98" s="4" t="s">
        <v>6</v>
      </c>
      <c r="L98" s="4"/>
      <c r="M98" s="26"/>
      <c r="N98" s="27"/>
    </row>
    <row r="99" spans="1:14" ht="12.75">
      <c r="A99" s="23"/>
      <c r="B99" s="4"/>
      <c r="C99" s="24"/>
      <c r="D99" s="4"/>
      <c r="E99" s="28">
        <f>-E18-E22-E26-E30-E34-E38-E42-E46-E50-E54-E58-E62-E66-E70-E74-E78-E82-E86-E90-E94</f>
        <v>1000000</v>
      </c>
      <c r="F99" s="4"/>
      <c r="G99" s="4"/>
      <c r="H99" s="25"/>
      <c r="I99" s="4"/>
      <c r="J99" s="4"/>
      <c r="K99" s="29">
        <f>SUM(K15:K95)</f>
        <v>625301.3698630136</v>
      </c>
      <c r="L99" s="4"/>
      <c r="M99" s="4" t="s">
        <v>7</v>
      </c>
      <c r="N99" s="30">
        <f>+N8+N11+N15+N19+N23+N27+N31+N35+N39+N43+N47+N51+N55+N59+N63+N67+N71+N75+N79+N83+N87+N91+N95</f>
        <v>1625301.369863013</v>
      </c>
    </row>
    <row r="100" spans="1:14" ht="12.75">
      <c r="A100" s="31"/>
      <c r="B100" s="32"/>
      <c r="C100" s="33"/>
      <c r="D100" s="32"/>
      <c r="E100" s="13"/>
      <c r="F100" s="32"/>
      <c r="G100" s="32"/>
      <c r="H100" s="34"/>
      <c r="I100" s="32"/>
      <c r="J100" s="32"/>
      <c r="K100" s="32"/>
      <c r="L100" s="32"/>
      <c r="M100" s="13"/>
      <c r="N100" s="35"/>
    </row>
  </sheetData>
  <sheetProtection password="DAA4" sheet="1"/>
  <mergeCells count="3">
    <mergeCell ref="A3:M3"/>
    <mergeCell ref="A4:M4"/>
    <mergeCell ref="A5:M5"/>
  </mergeCells>
  <printOptions horizontalCentered="1"/>
  <pageMargins left="0.5" right="0.5" top="0.5" bottom="0.5" header="0.25" footer="0.25"/>
  <pageSetup fitToHeight="1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7">
      <selection activeCell="B38" sqref="B38"/>
    </sheetView>
  </sheetViews>
  <sheetFormatPr defaultColWidth="9.140625" defaultRowHeight="13.5" customHeight="1"/>
  <cols>
    <col min="1" max="1" width="14.140625" style="0" customWidth="1"/>
    <col min="2" max="2" width="15.00390625" style="0" bestFit="1" customWidth="1"/>
    <col min="3" max="3" width="15.00390625" style="0" customWidth="1"/>
    <col min="4" max="4" width="16.00390625" style="0" bestFit="1" customWidth="1"/>
    <col min="5" max="5" width="2.421875" style="0" customWidth="1"/>
    <col min="6" max="6" width="12.421875" style="0" bestFit="1" customWidth="1"/>
  </cols>
  <sheetData>
    <row r="1" spans="1:6" ht="13.5" customHeight="1">
      <c r="A1" s="62" t="s">
        <v>0</v>
      </c>
      <c r="B1" s="62"/>
      <c r="C1" s="62"/>
      <c r="D1" s="62"/>
      <c r="E1" s="62"/>
      <c r="F1" s="62"/>
    </row>
    <row r="2" spans="1:6" ht="13.5" customHeight="1">
      <c r="A2" s="62" t="s">
        <v>8</v>
      </c>
      <c r="B2" s="62"/>
      <c r="C2" s="62"/>
      <c r="D2" s="62"/>
      <c r="E2" s="62"/>
      <c r="F2" s="62"/>
    </row>
    <row r="3" spans="1:6" ht="13.5" customHeight="1">
      <c r="A3" s="62" t="s">
        <v>14</v>
      </c>
      <c r="B3" s="62"/>
      <c r="C3" s="62"/>
      <c r="D3" s="62"/>
      <c r="E3" s="62"/>
      <c r="F3" s="62"/>
    </row>
    <row r="4" spans="1:6" ht="13.5" customHeight="1">
      <c r="A4" s="1"/>
      <c r="B4" s="1"/>
      <c r="C4" s="1"/>
      <c r="D4" s="1"/>
      <c r="E4" s="1"/>
      <c r="F4" s="1"/>
    </row>
    <row r="5" spans="1:6" ht="13.5" customHeight="1">
      <c r="A5" s="44" t="s">
        <v>15</v>
      </c>
      <c r="B5" s="1"/>
      <c r="C5" s="1"/>
      <c r="D5" s="1"/>
      <c r="E5" s="1"/>
      <c r="F5" s="2"/>
    </row>
    <row r="6" spans="1:6" ht="13.5" customHeight="1">
      <c r="A6" s="2"/>
      <c r="B6" s="2"/>
      <c r="C6" s="2"/>
      <c r="D6" s="1"/>
      <c r="E6" s="1"/>
      <c r="F6" s="2"/>
    </row>
    <row r="7" spans="1:6" ht="13.5" customHeight="1">
      <c r="A7" s="42" t="s">
        <v>10</v>
      </c>
      <c r="B7" s="59" t="s">
        <v>11</v>
      </c>
      <c r="C7" s="59" t="s">
        <v>12</v>
      </c>
      <c r="D7" s="42" t="s">
        <v>9</v>
      </c>
      <c r="E7" s="43"/>
      <c r="F7" s="42" t="s">
        <v>13</v>
      </c>
    </row>
    <row r="8" spans="1:6" ht="13.5" customHeight="1">
      <c r="A8" s="1"/>
      <c r="B8" s="1"/>
      <c r="C8" s="1"/>
      <c r="D8" s="1"/>
      <c r="E8" s="1"/>
      <c r="F8" s="1"/>
    </row>
    <row r="9" spans="1:6" ht="13.5" customHeight="1">
      <c r="A9" s="47">
        <v>2016</v>
      </c>
      <c r="B9" s="36">
        <f>+'T1'!N10+'T2'!N10</f>
        <v>0</v>
      </c>
      <c r="C9" s="36">
        <f>+'T1'!N9+'T2'!N9</f>
        <v>45123.28767123288</v>
      </c>
      <c r="D9" s="37">
        <f>SUM(B9:C9)</f>
        <v>45123.28767123288</v>
      </c>
      <c r="E9" s="37"/>
      <c r="F9" s="10">
        <v>0.045</v>
      </c>
    </row>
    <row r="10" spans="1:6" ht="13.5" customHeight="1">
      <c r="A10" s="47">
        <f>+A9+1</f>
        <v>2017</v>
      </c>
      <c r="B10" s="36">
        <f>+'T1'!N14+'T2'!N14</f>
        <v>50000</v>
      </c>
      <c r="C10" s="36">
        <f>+'T1'!N13+'T2'!N13</f>
        <v>97705.4794520548</v>
      </c>
      <c r="D10" s="37">
        <f aca="true" t="shared" si="0" ref="D10:D30">SUM(B10:C10)</f>
        <v>147705.4794520548</v>
      </c>
      <c r="E10" s="37"/>
      <c r="F10" s="10">
        <v>0.05</v>
      </c>
    </row>
    <row r="11" spans="1:6" ht="13.5" customHeight="1">
      <c r="A11" s="47">
        <f aca="true" t="shared" si="1" ref="A11:A29">+A10+1</f>
        <v>2018</v>
      </c>
      <c r="B11" s="36">
        <f>+'T1'!N18+'T2'!N18</f>
        <v>100000</v>
      </c>
      <c r="C11" s="36">
        <f>+'T1'!N17+'T2'!N17</f>
        <v>111493.1506849315</v>
      </c>
      <c r="D11" s="37">
        <f t="shared" si="0"/>
        <v>211493.1506849315</v>
      </c>
      <c r="E11" s="37"/>
      <c r="F11" s="10">
        <v>0.06</v>
      </c>
    </row>
    <row r="12" spans="1:6" ht="13.5" customHeight="1">
      <c r="A12" s="47">
        <f t="shared" si="1"/>
        <v>2019</v>
      </c>
      <c r="B12" s="36">
        <f>+'T1'!N22+'T2'!N22</f>
        <v>100000</v>
      </c>
      <c r="C12" s="36">
        <f>+'T1'!N21+'T2'!N21</f>
        <v>105493.1506849315</v>
      </c>
      <c r="D12" s="37">
        <f t="shared" si="0"/>
        <v>205493.1506849315</v>
      </c>
      <c r="E12" s="37"/>
      <c r="F12" s="10">
        <f>F11</f>
        <v>0.06</v>
      </c>
    </row>
    <row r="13" spans="1:6" ht="13.5" customHeight="1">
      <c r="A13" s="47">
        <f t="shared" si="1"/>
        <v>2020</v>
      </c>
      <c r="B13" s="36">
        <f>+'T1'!N26+'T2'!N26</f>
        <v>100000</v>
      </c>
      <c r="C13" s="36">
        <f>+'T1'!N25+'T2'!N25</f>
        <v>99764.38356164383</v>
      </c>
      <c r="D13" s="37">
        <f t="shared" si="0"/>
        <v>199764.38356164383</v>
      </c>
      <c r="E13" s="37"/>
      <c r="F13" s="10">
        <f aca="true" t="shared" si="2" ref="F13:F30">F12</f>
        <v>0.06</v>
      </c>
    </row>
    <row r="14" spans="1:6" ht="13.5" customHeight="1">
      <c r="A14" s="47">
        <f t="shared" si="1"/>
        <v>2021</v>
      </c>
      <c r="B14" s="36">
        <f>+'T1'!N30+'T2'!N30</f>
        <v>100000</v>
      </c>
      <c r="C14" s="36">
        <f>+'T1'!N29+'T2'!N29</f>
        <v>93493.15068493152</v>
      </c>
      <c r="D14" s="37">
        <f t="shared" si="0"/>
        <v>193493.15068493152</v>
      </c>
      <c r="E14" s="37"/>
      <c r="F14" s="10">
        <f t="shared" si="2"/>
        <v>0.06</v>
      </c>
    </row>
    <row r="15" spans="1:6" ht="13.5" customHeight="1">
      <c r="A15" s="47">
        <f t="shared" si="1"/>
        <v>2022</v>
      </c>
      <c r="B15" s="36">
        <f>+'T1'!N34+'T2'!N34</f>
        <v>100000</v>
      </c>
      <c r="C15" s="36">
        <f>+'T1'!N33+'T2'!N33</f>
        <v>87493.1506849315</v>
      </c>
      <c r="D15" s="37">
        <f t="shared" si="0"/>
        <v>187493.1506849315</v>
      </c>
      <c r="E15" s="37"/>
      <c r="F15" s="10">
        <f t="shared" si="2"/>
        <v>0.06</v>
      </c>
    </row>
    <row r="16" spans="1:6" ht="13.5" customHeight="1">
      <c r="A16" s="47">
        <f t="shared" si="1"/>
        <v>2023</v>
      </c>
      <c r="B16" s="36">
        <f>+'T1'!N38+'T2'!N38</f>
        <v>100000</v>
      </c>
      <c r="C16" s="36">
        <f>+'T1'!N37+'T2'!N37</f>
        <v>81493.1506849315</v>
      </c>
      <c r="D16" s="37">
        <f t="shared" si="0"/>
        <v>181493.1506849315</v>
      </c>
      <c r="E16" s="37"/>
      <c r="F16" s="10">
        <f t="shared" si="2"/>
        <v>0.06</v>
      </c>
    </row>
    <row r="17" spans="1:6" ht="13.5" customHeight="1">
      <c r="A17" s="47">
        <f t="shared" si="1"/>
        <v>2024</v>
      </c>
      <c r="B17" s="36">
        <f>+'T1'!N42+'T2'!N42</f>
        <v>100000</v>
      </c>
      <c r="C17" s="36">
        <f>+'T1'!N41+'T2'!N41</f>
        <v>75698.63013698629</v>
      </c>
      <c r="D17" s="37">
        <f t="shared" si="0"/>
        <v>175698.6301369863</v>
      </c>
      <c r="E17" s="37"/>
      <c r="F17" s="10">
        <f t="shared" si="2"/>
        <v>0.06</v>
      </c>
    </row>
    <row r="18" spans="1:6" ht="13.5" customHeight="1">
      <c r="A18" s="47">
        <f t="shared" si="1"/>
        <v>2025</v>
      </c>
      <c r="B18" s="36">
        <f>+'T1'!N46+'T2'!N46</f>
        <v>100000</v>
      </c>
      <c r="C18" s="36">
        <f>+'T1'!N45+'T2'!N45</f>
        <v>69493.1506849315</v>
      </c>
      <c r="D18" s="37">
        <f t="shared" si="0"/>
        <v>169493.1506849315</v>
      </c>
      <c r="E18" s="37"/>
      <c r="F18" s="10">
        <f t="shared" si="2"/>
        <v>0.06</v>
      </c>
    </row>
    <row r="19" spans="1:6" ht="13.5" customHeight="1">
      <c r="A19" s="47">
        <f t="shared" si="1"/>
        <v>2026</v>
      </c>
      <c r="B19" s="36">
        <f>+'T1'!N50+'T2'!N50</f>
        <v>100000</v>
      </c>
      <c r="C19" s="36">
        <f>+'T1'!N49+'T2'!N49</f>
        <v>63493.150684931505</v>
      </c>
      <c r="D19" s="37">
        <f t="shared" si="0"/>
        <v>163493.1506849315</v>
      </c>
      <c r="E19" s="37"/>
      <c r="F19" s="10">
        <f t="shared" si="2"/>
        <v>0.06</v>
      </c>
    </row>
    <row r="20" spans="1:6" ht="13.5" customHeight="1">
      <c r="A20" s="47">
        <f t="shared" si="1"/>
        <v>2027</v>
      </c>
      <c r="B20" s="36">
        <f>+'T1'!N54+'T2'!N54</f>
        <v>100000</v>
      </c>
      <c r="C20" s="36">
        <f>+'T1'!N53+'T2'!N53</f>
        <v>57493.150684931505</v>
      </c>
      <c r="D20" s="37">
        <f t="shared" si="0"/>
        <v>157493.1506849315</v>
      </c>
      <c r="E20" s="37"/>
      <c r="F20" s="10">
        <f t="shared" si="2"/>
        <v>0.06</v>
      </c>
    </row>
    <row r="21" spans="1:6" ht="13.5" customHeight="1">
      <c r="A21" s="47">
        <f t="shared" si="1"/>
        <v>2028</v>
      </c>
      <c r="B21" s="36">
        <f>+'T1'!N58+'T2'!N58</f>
        <v>100000</v>
      </c>
      <c r="C21" s="36">
        <f>+'T1'!N57+'T2'!N57</f>
        <v>51632.87671232877</v>
      </c>
      <c r="D21" s="37">
        <f t="shared" si="0"/>
        <v>151632.87671232875</v>
      </c>
      <c r="E21" s="37"/>
      <c r="F21" s="10">
        <f t="shared" si="2"/>
        <v>0.06</v>
      </c>
    </row>
    <row r="22" spans="1:6" ht="13.5" customHeight="1">
      <c r="A22" s="47">
        <f t="shared" si="1"/>
        <v>2029</v>
      </c>
      <c r="B22" s="36">
        <f>+'T1'!N62+'T2'!N62</f>
        <v>100000</v>
      </c>
      <c r="C22" s="36">
        <f>+'T1'!N61+'T2'!N61</f>
        <v>45493.150684931505</v>
      </c>
      <c r="D22" s="37">
        <f t="shared" si="0"/>
        <v>145493.1506849315</v>
      </c>
      <c r="E22" s="37"/>
      <c r="F22" s="10">
        <f t="shared" si="2"/>
        <v>0.06</v>
      </c>
    </row>
    <row r="23" spans="1:6" ht="13.5" customHeight="1">
      <c r="A23" s="47">
        <f t="shared" si="1"/>
        <v>2030</v>
      </c>
      <c r="B23" s="36">
        <f>+'T1'!N66+'T2'!N66</f>
        <v>100000</v>
      </c>
      <c r="C23" s="36">
        <f>+'T1'!N65+'T2'!N65</f>
        <v>39493.150684931505</v>
      </c>
      <c r="D23" s="37">
        <f t="shared" si="0"/>
        <v>139493.1506849315</v>
      </c>
      <c r="E23" s="37"/>
      <c r="F23" s="10">
        <f t="shared" si="2"/>
        <v>0.06</v>
      </c>
    </row>
    <row r="24" spans="1:6" ht="13.5" customHeight="1">
      <c r="A24" s="47">
        <f t="shared" si="1"/>
        <v>2031</v>
      </c>
      <c r="B24" s="36">
        <f>+'T1'!N70+'T2'!N70</f>
        <v>100000</v>
      </c>
      <c r="C24" s="36">
        <f>+'T1'!N69+'T2'!N69</f>
        <v>33493.150684931505</v>
      </c>
      <c r="D24" s="37">
        <f t="shared" si="0"/>
        <v>133493.1506849315</v>
      </c>
      <c r="E24" s="37"/>
      <c r="F24" s="10">
        <f t="shared" si="2"/>
        <v>0.06</v>
      </c>
    </row>
    <row r="25" spans="1:6" ht="13.5" customHeight="1">
      <c r="A25" s="47">
        <f t="shared" si="1"/>
        <v>2032</v>
      </c>
      <c r="B25" s="36">
        <f>+'T1'!N74+'T2'!N74</f>
        <v>100000</v>
      </c>
      <c r="C25" s="36">
        <f>+'T1'!N73+'T2'!N73</f>
        <v>27567.123287671235</v>
      </c>
      <c r="D25" s="37">
        <f t="shared" si="0"/>
        <v>127567.12328767123</v>
      </c>
      <c r="E25" s="37"/>
      <c r="F25" s="10">
        <f t="shared" si="2"/>
        <v>0.06</v>
      </c>
    </row>
    <row r="26" spans="1:6" ht="13.5" customHeight="1">
      <c r="A26" s="47">
        <f t="shared" si="1"/>
        <v>2033</v>
      </c>
      <c r="B26" s="36">
        <f>+'T1'!N78+'T2'!N78</f>
        <v>100000</v>
      </c>
      <c r="C26" s="36">
        <f>+'T1'!N77+'T2'!N77</f>
        <v>21493.150684931505</v>
      </c>
      <c r="D26" s="37">
        <f t="shared" si="0"/>
        <v>121493.1506849315</v>
      </c>
      <c r="E26" s="28"/>
      <c r="F26" s="10">
        <f t="shared" si="2"/>
        <v>0.06</v>
      </c>
    </row>
    <row r="27" spans="1:6" ht="13.5" customHeight="1">
      <c r="A27" s="47">
        <f t="shared" si="1"/>
        <v>2034</v>
      </c>
      <c r="B27" s="36">
        <f>+'T1'!N82+'T2'!N82</f>
        <v>100000</v>
      </c>
      <c r="C27" s="36">
        <f>+'T1'!N81+'T2'!N81</f>
        <v>15493.150684931506</v>
      </c>
      <c r="D27" s="37">
        <f t="shared" si="0"/>
        <v>115493.1506849315</v>
      </c>
      <c r="E27" s="28"/>
      <c r="F27" s="10">
        <f t="shared" si="2"/>
        <v>0.06</v>
      </c>
    </row>
    <row r="28" spans="1:6" ht="13.5" customHeight="1">
      <c r="A28" s="47">
        <f t="shared" si="1"/>
        <v>2035</v>
      </c>
      <c r="B28" s="36">
        <f>+'T1'!N86+'T2'!N86</f>
        <v>100000</v>
      </c>
      <c r="C28" s="36">
        <f>+'T1'!N85+'T2'!N85</f>
        <v>9493.150684931508</v>
      </c>
      <c r="D28" s="37">
        <f t="shared" si="0"/>
        <v>109493.1506849315</v>
      </c>
      <c r="E28" s="28"/>
      <c r="F28" s="10">
        <f t="shared" si="2"/>
        <v>0.06</v>
      </c>
    </row>
    <row r="29" spans="1:6" ht="13.5" customHeight="1">
      <c r="A29" s="47">
        <f t="shared" si="1"/>
        <v>2036</v>
      </c>
      <c r="B29" s="55">
        <f>+'T1'!N90+'T2'!N90</f>
        <v>100000</v>
      </c>
      <c r="C29" s="36">
        <f>+'T1'!N89+'T2'!N89</f>
        <v>3501.3698630136987</v>
      </c>
      <c r="D29" s="37">
        <f t="shared" si="0"/>
        <v>103501.3698630137</v>
      </c>
      <c r="E29" s="28"/>
      <c r="F29" s="10">
        <f t="shared" si="2"/>
        <v>0.06</v>
      </c>
    </row>
    <row r="30" spans="1:6" ht="13.5" customHeight="1">
      <c r="A30" s="47">
        <f>+A29+1</f>
        <v>2037</v>
      </c>
      <c r="B30" s="55">
        <f>+'T1'!N94+'T2'!N94</f>
        <v>50000</v>
      </c>
      <c r="C30" s="36">
        <f>+'T1'!N93+'T2'!N93</f>
        <v>246.57534246575344</v>
      </c>
      <c r="D30" s="37">
        <f t="shared" si="0"/>
        <v>50246.57534246575</v>
      </c>
      <c r="E30" s="28"/>
      <c r="F30" s="10">
        <f t="shared" si="2"/>
        <v>0.06</v>
      </c>
    </row>
    <row r="31" spans="1:6" ht="13.5" customHeight="1">
      <c r="A31" s="41"/>
      <c r="B31" s="40"/>
      <c r="C31" s="40"/>
      <c r="D31" s="28"/>
      <c r="E31" s="28"/>
      <c r="F31" s="10"/>
    </row>
    <row r="32" spans="1:5" ht="13.5" customHeight="1">
      <c r="A32" s="45" t="s">
        <v>9</v>
      </c>
      <c r="B32" s="46">
        <f>SUM(B8:B30)</f>
        <v>2000000</v>
      </c>
      <c r="C32" s="46">
        <f>SUM(C8:C30)</f>
        <v>1236143.8356164386</v>
      </c>
      <c r="D32" s="46">
        <f>SUM(D8:D30)</f>
        <v>3236143.8356164373</v>
      </c>
      <c r="E32" s="38"/>
    </row>
    <row r="33" spans="1:5" ht="13.5" customHeight="1">
      <c r="A33" s="45"/>
      <c r="B33" s="49"/>
      <c r="C33" s="49"/>
      <c r="D33" s="49"/>
      <c r="E33" s="38"/>
    </row>
    <row r="34" spans="1:5" ht="13.5" customHeight="1">
      <c r="A34" s="48" t="s">
        <v>17</v>
      </c>
      <c r="B34" s="48"/>
      <c r="C34" s="50"/>
      <c r="D34" s="51"/>
      <c r="E34" s="51"/>
    </row>
    <row r="35" spans="1:3" ht="13.5" customHeight="1">
      <c r="A35" s="52"/>
      <c r="B35" s="52"/>
      <c r="C35" s="7"/>
    </row>
    <row r="36" spans="1:3" ht="13.5" customHeight="1">
      <c r="A36" s="7" t="s">
        <v>19</v>
      </c>
      <c r="B36" s="7" t="s">
        <v>20</v>
      </c>
      <c r="C36" s="7"/>
    </row>
    <row r="37" spans="1:2" ht="13.5" customHeight="1">
      <c r="A37" s="60">
        <f>'T1'!A11</f>
        <v>42248</v>
      </c>
      <c r="B37" s="7">
        <f>+'T1'!E11</f>
        <v>1000000</v>
      </c>
    </row>
    <row r="38" spans="1:2" ht="13.5" customHeight="1">
      <c r="A38" s="60">
        <f>'T2'!A15</f>
        <v>42614</v>
      </c>
      <c r="B38" s="13">
        <f>+'T2'!E15</f>
        <v>1000000</v>
      </c>
    </row>
    <row r="39" ht="13.5" customHeight="1">
      <c r="B39" s="7">
        <f>SUM(B37:B38)</f>
        <v>2000000</v>
      </c>
    </row>
    <row r="40" spans="4:5" ht="13.5" customHeight="1">
      <c r="D40" s="37"/>
      <c r="E40" s="37"/>
    </row>
    <row r="41" spans="2:6" ht="13.5" customHeight="1">
      <c r="B41" s="57"/>
      <c r="C41" s="57"/>
      <c r="D41" s="57"/>
      <c r="E41" s="39"/>
      <c r="F41" s="57"/>
    </row>
    <row r="42" spans="2:5" ht="13.5" customHeight="1">
      <c r="B42" s="39"/>
      <c r="C42" s="39"/>
      <c r="D42" s="39"/>
      <c r="E42" s="39"/>
    </row>
  </sheetData>
  <sheetProtection password="DAA4" sheet="1"/>
  <mergeCells count="3">
    <mergeCell ref="A1:F1"/>
    <mergeCell ref="A2:F2"/>
    <mergeCell ref="A3:F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2015-08-26T18:32:23Z</dcterms:created>
  <dcterms:modified xsi:type="dcterms:W3CDTF">2015-08-26T18:33:19Z</dcterms:modified>
  <cp:category/>
  <cp:version/>
  <cp:contentType/>
  <cp:contentStatus/>
</cp:coreProperties>
</file>